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rlschewe/Desktop/2023 LOI/"/>
    </mc:Choice>
  </mc:AlternateContent>
  <xr:revisionPtr revIDLastSave="0" documentId="13_ncr:1_{06BC699A-A260-2240-BE60-CD41DBBF907B}" xr6:coauthVersionLast="47" xr6:coauthVersionMax="47" xr10:uidLastSave="{00000000-0000-0000-0000-000000000000}"/>
  <bookViews>
    <workbookView xWindow="0" yWindow="500" windowWidth="30740" windowHeight="1858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1" i="1" l="1"/>
  <c r="F121" i="1" s="1"/>
  <c r="B120" i="1"/>
  <c r="F120" i="1" s="1"/>
  <c r="F116" i="1"/>
  <c r="F107" i="1"/>
  <c r="F106" i="1"/>
  <c r="H103" i="1"/>
  <c r="F103" i="1"/>
  <c r="F94" i="1"/>
  <c r="F93" i="1"/>
  <c r="C92" i="1"/>
  <c r="F92" i="1" s="1"/>
  <c r="F91" i="1"/>
  <c r="F90" i="1"/>
  <c r="C89" i="1"/>
  <c r="F89" i="1" s="1"/>
  <c r="C88" i="1"/>
  <c r="F88" i="1" s="1"/>
  <c r="C87" i="1"/>
  <c r="F87" i="1" s="1"/>
  <c r="C86" i="1"/>
  <c r="C84" i="1"/>
  <c r="F84" i="1" s="1"/>
  <c r="C83" i="1"/>
  <c r="F83" i="1" s="1"/>
  <c r="F79" i="1"/>
  <c r="F78" i="1"/>
  <c r="F75" i="1"/>
  <c r="F74" i="1"/>
  <c r="F73" i="1"/>
  <c r="C72" i="1"/>
  <c r="C66" i="1"/>
  <c r="F66" i="1" s="1"/>
  <c r="C65" i="1"/>
  <c r="F65" i="1" s="1"/>
  <c r="C64" i="1"/>
  <c r="F63" i="1"/>
  <c r="C62" i="1"/>
  <c r="F62" i="1" s="1"/>
  <c r="F61" i="1"/>
  <c r="F60" i="1"/>
  <c r="C59" i="1"/>
  <c r="F59" i="1" s="1"/>
  <c r="F58" i="1"/>
  <c r="F57" i="1"/>
  <c r="C56" i="1"/>
  <c r="F56" i="1" s="1"/>
  <c r="F52" i="1"/>
  <c r="F51" i="1"/>
  <c r="F50" i="1"/>
  <c r="C49" i="1"/>
  <c r="F49" i="1" s="1"/>
  <c r="C39" i="1"/>
  <c r="F39" i="1" s="1"/>
  <c r="C38" i="1"/>
  <c r="F38" i="1" s="1"/>
  <c r="C37" i="1"/>
  <c r="F37" i="1" s="1"/>
  <c r="Q31" i="1"/>
  <c r="C30" i="1"/>
  <c r="F30" i="1" s="1"/>
  <c r="C27" i="1"/>
  <c r="F27" i="1" s="1"/>
  <c r="C26" i="1"/>
  <c r="F26" i="1" s="1"/>
  <c r="C25" i="1"/>
  <c r="F25" i="1" s="1"/>
  <c r="H22" i="1"/>
  <c r="D22" i="1"/>
  <c r="F22" i="1" s="1"/>
  <c r="H21" i="1"/>
  <c r="D21" i="1"/>
  <c r="F21" i="1" s="1"/>
  <c r="H20" i="1"/>
  <c r="D20" i="1"/>
  <c r="F20" i="1" s="1"/>
  <c r="H19" i="1"/>
  <c r="D19" i="1"/>
  <c r="F19" i="1" s="1"/>
  <c r="H18" i="1"/>
  <c r="F18" i="1"/>
  <c r="D18" i="1"/>
  <c r="H17" i="1"/>
  <c r="D17" i="1"/>
  <c r="F17" i="1" s="1"/>
  <c r="D15" i="1"/>
  <c r="F15" i="1" s="1"/>
  <c r="D14" i="1"/>
  <c r="F14" i="1" s="1"/>
  <c r="E13" i="1"/>
  <c r="E23" i="1" s="1"/>
  <c r="E31" i="1" s="1"/>
  <c r="B64" i="1" s="1"/>
  <c r="F64" i="1" s="1"/>
  <c r="D13" i="1"/>
  <c r="P12" i="1"/>
  <c r="H11" i="1"/>
  <c r="F11" i="1"/>
  <c r="P10" i="1"/>
  <c r="H10" i="1"/>
  <c r="F10" i="1"/>
  <c r="P9" i="1"/>
  <c r="H9" i="1"/>
  <c r="F9" i="1"/>
  <c r="P8" i="1"/>
  <c r="H8" i="1"/>
  <c r="F8" i="1"/>
  <c r="P7" i="1"/>
  <c r="H7" i="1"/>
  <c r="F7" i="1"/>
  <c r="H6" i="1"/>
  <c r="F6" i="1"/>
  <c r="F4" i="1"/>
  <c r="F3" i="1"/>
  <c r="F2" i="1"/>
  <c r="P11" i="1" l="1"/>
  <c r="H12" i="1"/>
  <c r="F40" i="1"/>
  <c r="M25" i="1" s="1"/>
  <c r="P13" i="1"/>
  <c r="H23" i="1"/>
  <c r="F80" i="1"/>
  <c r="H80" i="1" s="1"/>
  <c r="F67" i="1"/>
  <c r="H67" i="1"/>
  <c r="H95" i="1"/>
  <c r="F95" i="1"/>
  <c r="F13" i="1"/>
  <c r="F23" i="1" s="1"/>
  <c r="K14" i="1"/>
  <c r="F108" i="1" s="1"/>
  <c r="F110" i="1" s="1"/>
  <c r="B119" i="1"/>
  <c r="F119" i="1" s="1"/>
  <c r="F122" i="1" l="1"/>
  <c r="M30" i="1" s="1"/>
  <c r="M24" i="1"/>
  <c r="M26" i="1" s="1"/>
  <c r="F31" i="1"/>
  <c r="F42" i="1" s="1"/>
  <c r="M29" i="1"/>
  <c r="H110" i="1"/>
  <c r="H125" i="1" s="1"/>
  <c r="M31" i="1"/>
  <c r="F123" i="1" l="1"/>
  <c r="F125" i="1" s="1"/>
  <c r="M28" i="1" s="1"/>
  <c r="M32" i="1"/>
  <c r="F127" i="1"/>
</calcChain>
</file>

<file path=xl/sharedStrings.xml><?xml version="1.0" encoding="utf-8"?>
<sst xmlns="http://schemas.openxmlformats.org/spreadsheetml/2006/main" count="158" uniqueCount="133">
  <si>
    <t>Registration Type</t>
  </si>
  <si>
    <t>Membership Fee</t>
  </si>
  <si>
    <t>IASNR Fee</t>
  </si>
  <si>
    <t>Registration Fee</t>
  </si>
  <si>
    <t>Projected Units</t>
  </si>
  <si>
    <t>TOTAL</t>
  </si>
  <si>
    <t>Early Bird Rate Professional Member</t>
  </si>
  <si>
    <t>Early Bird Rate Student Member</t>
  </si>
  <si>
    <t>Early Bird Rate Emeritus/Retired Member</t>
  </si>
  <si>
    <t>Membership fees to be passed through to IASNR</t>
  </si>
  <si>
    <t>2018 ISSRM Registration Type</t>
  </si>
  <si>
    <t>Early Bird Rate Professional Non-Member – with online SNR</t>
  </si>
  <si>
    <t>Early Bird Rate Professional Non-Member – with online and hardcopy SNR</t>
  </si>
  <si>
    <t>Students</t>
  </si>
  <si>
    <t>Early Bird Rate Student Non-Member – with online SNR</t>
  </si>
  <si>
    <t>Professional non-member early</t>
  </si>
  <si>
    <t>Early Bird Rate Student Non-Member – with online and hardcopy SNR</t>
  </si>
  <si>
    <t>Professional member early</t>
  </si>
  <si>
    <t>Early Bird Rate Emeritus/Retired Non-Member – with online SNR</t>
  </si>
  <si>
    <t>Professional non-member late</t>
  </si>
  <si>
    <t>Early Bird Rate Emeritus/Retired Non Member – with online and hardcopy SNR</t>
  </si>
  <si>
    <t>Professional member late</t>
  </si>
  <si>
    <t>Emeritus</t>
  </si>
  <si>
    <t>Regular Rate Professional Member</t>
  </si>
  <si>
    <t>Registration fees for calculating PayPal fees</t>
  </si>
  <si>
    <t>Regular Rate Student Member</t>
  </si>
  <si>
    <t>Regular Rate Emeritus/Retired Member</t>
  </si>
  <si>
    <t>Regular Rate Professional Non-Member – with online SNR</t>
  </si>
  <si>
    <t>Regular Rate Professional Non-Member – with online and hardcopy SNR</t>
  </si>
  <si>
    <t>Regular Rate Student Non-Member – with online SNR</t>
  </si>
  <si>
    <t>Regular Rate Student Non-Member – with online and hardcopy SNR</t>
  </si>
  <si>
    <t>Regular Rate Emeritus/Retired Non-Member – with online SNR</t>
  </si>
  <si>
    <t>Regular Rate Emeritus/Retired Non-Member – with online and hardcopy SNR</t>
  </si>
  <si>
    <t>Total Full-Conference Paid Registrations</t>
  </si>
  <si>
    <t>Approximate breakeven number of full-conference paid participants to break even (with expenses estimated on the high side)</t>
  </si>
  <si>
    <t>260 full registrants</t>
  </si>
  <si>
    <t>Registration income at roughly breakeven (260 reg.)</t>
  </si>
  <si>
    <t>Accompanying Person</t>
  </si>
  <si>
    <t>Misc. income</t>
  </si>
  <si>
    <t>One-day registration fee members</t>
  </si>
  <si>
    <t>Total Income</t>
  </si>
  <si>
    <t>One-day registration fee non-members</t>
  </si>
  <si>
    <t>Plenary/Comp registrations</t>
  </si>
  <si>
    <t>Total Expenses</t>
  </si>
  <si>
    <t>Expenses less reduced IASNR fees from less registrants</t>
  </si>
  <si>
    <t>Registration Cancellations</t>
  </si>
  <si>
    <t>Expenses less reduced member fees from less registrants</t>
  </si>
  <si>
    <t>Total Attendance &amp; Registration Income</t>
  </si>
  <si>
    <t>Expenses less reduced PayPal fees from less registrants</t>
  </si>
  <si>
    <t>--&gt;Above income projection assumes that we will give 100 Student Scholarships @ $100 for a subsidy of $10K. These funds will be derived from sponsors/donations, but the $10K is not reflected in the next section below, since the revenue from the registrations for students with scholarships will actually be $10K lower than what is presented above.</t>
  </si>
  <si>
    <t>Other Funding Sources</t>
  </si>
  <si>
    <t>Exhibitors</t>
  </si>
  <si>
    <t>Field Trips</t>
  </si>
  <si>
    <t>Tshirts (25 given to volunteers)</t>
  </si>
  <si>
    <t>Total Misc Income</t>
  </si>
  <si>
    <t>ALL SYMPOSIUM EXPENDITURES</t>
  </si>
  <si>
    <t xml:space="preserve">Conference Services-Food, Beverage &amp; Registration </t>
  </si>
  <si>
    <t># of Units</t>
  </si>
  <si>
    <t xml:space="preserve"> Cost/Unit </t>
  </si>
  <si>
    <t>Total</t>
  </si>
  <si>
    <t>Registration table and skirt rental</t>
  </si>
  <si>
    <t>Afternoon Coffee Breaks w snack (2)</t>
  </si>
  <si>
    <t>Mini Coffee breaks (3)</t>
  </si>
  <si>
    <t xml:space="preserve">Facilities – Alumni &amp; Welcome Center, BW/Convention Ctr., Time Theater, park </t>
  </si>
  <si>
    <t>Student forum breakfast and lunch (half day)</t>
  </si>
  <si>
    <t>Council meeting lunch (4 hrs)</t>
  </si>
  <si>
    <t>Student mixer (2 hrs beer/wine/snacks)</t>
  </si>
  <si>
    <t>Opening Reception (2 hrs beer/wine/soda/snacks)</t>
  </si>
  <si>
    <t>IASNR new member meeting coffee (1 hr)</t>
  </si>
  <si>
    <t>Poster Reception (2 hrs beer/wine/soda/snacks)</t>
  </si>
  <si>
    <t>Lunch for all attendees (2 lunches in Blackhawk)</t>
  </si>
  <si>
    <t>Editorial board meeting lunch (2 hrs)</t>
  </si>
  <si>
    <t>Student Quiz Bowl (2 hrs beer/wine/soda/snacks)</t>
  </si>
  <si>
    <t>Event Entertainment (music at picnic and one of the welcome receptions)</t>
  </si>
  <si>
    <t>Picnic</t>
  </si>
  <si>
    <t>Rental costs</t>
  </si>
  <si>
    <t>Table rental/delivery/labor</t>
  </si>
  <si>
    <t>Total Conference Services</t>
  </si>
  <si>
    <t>needs non-alcohol yellow lines added, if they indeed all belong here</t>
  </si>
  <si>
    <t>Program and Administrative</t>
  </si>
  <si>
    <t xml:space="preserve">   Advertising</t>
  </si>
  <si>
    <t xml:space="preserve">   Printing</t>
  </si>
  <si>
    <t xml:space="preserve">     Final Program </t>
  </si>
  <si>
    <t xml:space="preserve">     Corrections and Additions</t>
  </si>
  <si>
    <t xml:space="preserve">     Banner</t>
  </si>
  <si>
    <t xml:space="preserve">     Participant List</t>
  </si>
  <si>
    <t xml:space="preserve">     Symposium Mailing Envelopes</t>
  </si>
  <si>
    <t xml:space="preserve">     Posters </t>
  </si>
  <si>
    <t xml:space="preserve">     Photocopying</t>
  </si>
  <si>
    <t>Total Advertising and Printing Costs</t>
  </si>
  <si>
    <t xml:space="preserve"> Program Costs</t>
  </si>
  <si>
    <t xml:space="preserve"> Sustainable steel water bottles</t>
  </si>
  <si>
    <t xml:space="preserve"> T-shirts (made in USA, local print)</t>
  </si>
  <si>
    <t xml:space="preserve"> Awards (student paper)</t>
  </si>
  <si>
    <t xml:space="preserve"> VIP Parking Permits (may not need but will budget for)</t>
  </si>
  <si>
    <t xml:space="preserve"> Poster Panels 4x6 double sided</t>
  </si>
  <si>
    <t xml:space="preserve"> Airport Shuttles</t>
  </si>
  <si>
    <t xml:space="preserve">     Gas for shuttles</t>
  </si>
  <si>
    <t xml:space="preserve">     Hourly pay to student drivers (blank for now as I don't know that this will work)</t>
  </si>
  <si>
    <t>Field trip vans (estimating 5 during conference, 3 after, but not all will need vans)</t>
  </si>
  <si>
    <t>Field Trip Bag Lunch (increased participants from 80 to 100 because within conference)</t>
  </si>
  <si>
    <t>Thumb drives  10x$15</t>
  </si>
  <si>
    <t>Comp registrations</t>
  </si>
  <si>
    <t xml:space="preserve"> Total Program Costs </t>
  </si>
  <si>
    <t xml:space="preserve">   Personnel Costs:</t>
  </si>
  <si>
    <t xml:space="preserve">      IT support - AV support office for Sage will be open and on-call - no charge</t>
  </si>
  <si>
    <t xml:space="preserve">      Webmaster</t>
  </si>
  <si>
    <t xml:space="preserve">      Webmaster and IASNR Staff travel to ISSRM</t>
  </si>
  <si>
    <t>Total Personnel Costs</t>
  </si>
  <si>
    <t>Office and Administrative Costs</t>
  </si>
  <si>
    <t xml:space="preserve">   Supplies</t>
  </si>
  <si>
    <t xml:space="preserve">   Portable Bulletin Board for msgs.</t>
  </si>
  <si>
    <t xml:space="preserve">   PayPal Fees </t>
  </si>
  <si>
    <t xml:space="preserve">   Postage (will likely be quite high, b/c postcards won't be mailed)</t>
  </si>
  <si>
    <t>Total Office &amp; Adm</t>
  </si>
  <si>
    <t>Speaker Honoraria, Regs,Travel</t>
  </si>
  <si>
    <t>Total Speaker Costs</t>
  </si>
  <si>
    <t>IASNR Pass Through Funds</t>
  </si>
  <si>
    <t xml:space="preserve">   IASNR Fees Professional</t>
  </si>
  <si>
    <t xml:space="preserve">   IASNR Fees Student</t>
  </si>
  <si>
    <t xml:space="preserve">   IASNR Fees Emeritus</t>
  </si>
  <si>
    <t xml:space="preserve">   Membership Fees Paid by Non-Members</t>
  </si>
  <si>
    <t>Total IASNR FEES</t>
  </si>
  <si>
    <t>ALL EXPENDITURES</t>
  </si>
  <si>
    <t>PROFIT OR (LOSS)</t>
  </si>
  <si>
    <t>IASNR All Members Meeting lunch (2 hrs)</t>
  </si>
  <si>
    <t>host portion (all non-alcohol)</t>
  </si>
  <si>
    <t>host portion</t>
  </si>
  <si>
    <t>Early Bird Rate Emeritus/Retired Member/Financial Need</t>
  </si>
  <si>
    <t xml:space="preserve">     Advance Notice Postcards</t>
  </si>
  <si>
    <t>Speaker 2</t>
  </si>
  <si>
    <t>Speaker 1</t>
  </si>
  <si>
    <t>Speaker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</si>
</sst>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26">
    <font>
      <sz val="12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i/>
      <sz val="12"/>
      <color rgb="FFFF0000"/>
      <name val="Calibri"/>
      <family val="2"/>
    </font>
    <font>
      <b/>
      <sz val="11"/>
      <color rgb="FF000000"/>
      <name val="Source Sans Pro"/>
    </font>
    <font>
      <sz val="11"/>
      <color rgb="FF000000"/>
      <name val="Source Sans Pro"/>
    </font>
    <font>
      <sz val="12"/>
      <name val="Calibri"/>
      <family val="2"/>
    </font>
    <font>
      <i/>
      <sz val="10"/>
      <name val="Calibri"/>
      <family val="2"/>
    </font>
    <font>
      <b/>
      <sz val="12"/>
      <color rgb="FFFF0000"/>
      <name val="&quot;Times New Roman&quot;"/>
    </font>
    <font>
      <sz val="10"/>
      <name val="Calibri"/>
      <family val="2"/>
    </font>
    <font>
      <sz val="12"/>
      <color rgb="FFFF0000"/>
      <name val="&quot;Times New Roman&quot;"/>
    </font>
    <font>
      <sz val="12"/>
      <color rgb="FF000000"/>
      <name val="Calibri"/>
      <family val="2"/>
    </font>
    <font>
      <i/>
      <sz val="11"/>
      <color rgb="FFFF0000"/>
      <name val="Calibri"/>
      <family val="2"/>
    </font>
    <font>
      <b/>
      <i/>
      <sz val="12"/>
      <name val="Calibri"/>
      <family val="2"/>
    </font>
    <font>
      <i/>
      <sz val="11"/>
      <color rgb="FFFF0000"/>
      <name val="Source Sans Pro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1"/>
      <color theme="1"/>
      <name val="Source Sans Pro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8" fontId="7" fillId="0" borderId="0" xfId="0" applyNumberFormat="1" applyFont="1" applyAlignment="1">
      <alignment vertical="center"/>
    </xf>
    <xf numFmtId="6" fontId="7" fillId="0" borderId="0" xfId="0" applyNumberFormat="1" applyFont="1" applyAlignment="1">
      <alignment vertical="center"/>
    </xf>
    <xf numFmtId="164" fontId="3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vertical="top"/>
    </xf>
    <xf numFmtId="164" fontId="11" fillId="0" borderId="0" xfId="0" applyNumberFormat="1" applyFont="1"/>
    <xf numFmtId="0" fontId="12" fillId="0" borderId="1" xfId="0" applyFont="1" applyBorder="1" applyAlignment="1">
      <alignment vertical="top"/>
    </xf>
    <xf numFmtId="164" fontId="12" fillId="0" borderId="1" xfId="0" applyNumberFormat="1" applyFont="1" applyBorder="1" applyAlignment="1">
      <alignment vertical="top"/>
    </xf>
    <xf numFmtId="3" fontId="7" fillId="0" borderId="0" xfId="0" applyNumberFormat="1" applyFont="1" applyAlignment="1">
      <alignment vertical="center"/>
    </xf>
    <xf numFmtId="164" fontId="8" fillId="0" borderId="0" xfId="0" applyNumberFormat="1" applyFont="1"/>
    <xf numFmtId="164" fontId="13" fillId="0" borderId="0" xfId="0" applyNumberFormat="1" applyFont="1"/>
    <xf numFmtId="3" fontId="3" fillId="0" borderId="0" xfId="0" applyNumberFormat="1" applyFont="1" applyAlignment="1">
      <alignment horizontal="right"/>
    </xf>
    <xf numFmtId="0" fontId="1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right"/>
    </xf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164" fontId="6" fillId="0" borderId="0" xfId="0" applyNumberFormat="1" applyFont="1" applyAlignment="1">
      <alignment vertical="center"/>
    </xf>
    <xf numFmtId="6" fontId="6" fillId="0" borderId="0" xfId="0" applyNumberFormat="1" applyFont="1" applyAlignment="1">
      <alignment vertical="center"/>
    </xf>
    <xf numFmtId="0" fontId="20" fillId="0" borderId="0" xfId="0" applyFont="1"/>
    <xf numFmtId="0" fontId="8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164" fontId="24" fillId="2" borderId="0" xfId="0" applyNumberFormat="1" applyFont="1" applyFill="1"/>
    <xf numFmtId="164" fontId="8" fillId="2" borderId="0" xfId="0" applyNumberFormat="1" applyFont="1" applyFill="1"/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8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/>
    </xf>
    <xf numFmtId="6" fontId="18" fillId="0" borderId="0" xfId="0" applyNumberFormat="1" applyFont="1"/>
    <xf numFmtId="0" fontId="19" fillId="0" borderId="0" xfId="0" applyFont="1"/>
    <xf numFmtId="1" fontId="7" fillId="0" borderId="0" xfId="0" applyNumberFormat="1" applyFont="1" applyAlignment="1">
      <alignment vertical="center"/>
    </xf>
    <xf numFmtId="164" fontId="2" fillId="0" borderId="0" xfId="0" applyNumberFormat="1" applyFont="1"/>
    <xf numFmtId="164" fontId="18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164" fontId="18" fillId="0" borderId="0" xfId="0" applyNumberFormat="1" applyFont="1"/>
    <xf numFmtId="0" fontId="3" fillId="0" borderId="0" xfId="0" applyFont="1" applyAlignment="1">
      <alignment vertical="center" wrapText="1"/>
    </xf>
    <xf numFmtId="0" fontId="21" fillId="0" borderId="0" xfId="0" applyFont="1"/>
    <xf numFmtId="164" fontId="3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6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vertical="center"/>
    </xf>
    <xf numFmtId="6" fontId="6" fillId="0" borderId="0" xfId="0" applyNumberFormat="1" applyFont="1" applyAlignment="1">
      <alignment vertical="center"/>
    </xf>
    <xf numFmtId="6" fontId="7" fillId="0" borderId="0" xfId="0" applyNumberFormat="1" applyFont="1" applyAlignment="1">
      <alignment vertical="center"/>
    </xf>
    <xf numFmtId="0" fontId="18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3"/>
  <sheetViews>
    <sheetView tabSelected="1" topLeftCell="A38" workbookViewId="0">
      <selection activeCell="F97" sqref="F97"/>
    </sheetView>
  </sheetViews>
  <sheetFormatPr baseColWidth="10" defaultColWidth="11.1640625" defaultRowHeight="15" customHeight="1"/>
  <cols>
    <col min="1" max="1" width="52.83203125" customWidth="1"/>
    <col min="2" max="2" width="35.33203125" bestFit="1" customWidth="1"/>
    <col min="3" max="3" width="9.83203125" bestFit="1" customWidth="1"/>
    <col min="4" max="4" width="13.6640625" bestFit="1" customWidth="1"/>
    <col min="5" max="5" width="13.1640625" bestFit="1" customWidth="1"/>
    <col min="12" max="12" width="40.83203125" customWidth="1"/>
    <col min="14" max="14" width="11.6640625" customWidth="1"/>
    <col min="15" max="15" width="23.83203125" customWidth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24">
      <c r="A2" s="4" t="s">
        <v>6</v>
      </c>
      <c r="B2" s="5">
        <v>120</v>
      </c>
      <c r="C2" s="5">
        <v>20</v>
      </c>
      <c r="D2" s="6">
        <v>360</v>
      </c>
      <c r="E2" s="7">
        <v>48</v>
      </c>
      <c r="F2" s="5">
        <f t="shared" ref="F2:F4" si="0">(B2+C2+D2)*E2</f>
        <v>24000</v>
      </c>
      <c r="H2" s="8"/>
      <c r="N2" s="9"/>
      <c r="O2" s="9"/>
      <c r="P2" s="9"/>
      <c r="R2" s="79"/>
      <c r="S2" s="71"/>
    </row>
    <row r="3" spans="1:24">
      <c r="A3" s="4" t="s">
        <v>7</v>
      </c>
      <c r="B3" s="5">
        <v>50</v>
      </c>
      <c r="C3" s="5">
        <v>10</v>
      </c>
      <c r="D3" s="6">
        <v>150</v>
      </c>
      <c r="E3" s="7">
        <v>35</v>
      </c>
      <c r="F3" s="5">
        <f t="shared" si="0"/>
        <v>7350</v>
      </c>
      <c r="N3" s="10"/>
      <c r="O3" s="10"/>
      <c r="P3" s="11"/>
      <c r="Q3" s="74"/>
      <c r="R3" s="71"/>
      <c r="S3" s="71"/>
    </row>
    <row r="4" spans="1:24">
      <c r="A4" s="4" t="s">
        <v>128</v>
      </c>
      <c r="B4" s="5">
        <v>60</v>
      </c>
      <c r="C4" s="13">
        <v>15</v>
      </c>
      <c r="D4" s="6">
        <v>320</v>
      </c>
      <c r="E4" s="14">
        <v>3</v>
      </c>
      <c r="F4" s="5">
        <f t="shared" si="0"/>
        <v>1185</v>
      </c>
      <c r="N4" s="10"/>
      <c r="O4" s="10"/>
      <c r="P4" s="11"/>
      <c r="Q4" s="74"/>
      <c r="R4" s="71"/>
      <c r="S4" s="71"/>
    </row>
    <row r="5" spans="1:24">
      <c r="A5" s="4"/>
      <c r="B5" s="13"/>
      <c r="C5" s="13"/>
      <c r="D5" s="13"/>
      <c r="E5" s="7"/>
      <c r="F5" s="5"/>
      <c r="H5" s="15" t="s">
        <v>9</v>
      </c>
      <c r="N5" s="10"/>
      <c r="O5" s="10"/>
      <c r="P5" s="11"/>
      <c r="Q5" s="74"/>
      <c r="R5" s="71"/>
      <c r="S5" s="71"/>
      <c r="U5" s="16" t="s">
        <v>10</v>
      </c>
      <c r="V5" s="16" t="s">
        <v>1</v>
      </c>
      <c r="W5" s="16" t="s">
        <v>3</v>
      </c>
      <c r="X5" s="16" t="s">
        <v>5</v>
      </c>
    </row>
    <row r="6" spans="1:24">
      <c r="A6" s="4" t="s">
        <v>11</v>
      </c>
      <c r="B6" s="5">
        <v>120</v>
      </c>
      <c r="C6" s="5">
        <v>20</v>
      </c>
      <c r="D6" s="6">
        <v>360</v>
      </c>
      <c r="E6" s="7">
        <v>82</v>
      </c>
      <c r="F6" s="5">
        <f t="shared" ref="F6:F11" si="1">(B6+C6+D6)*E6</f>
        <v>41000</v>
      </c>
      <c r="H6" s="17">
        <f t="shared" ref="H6:H11" si="2">B6*E6</f>
        <v>9840</v>
      </c>
      <c r="O6" s="10"/>
      <c r="P6" s="10"/>
      <c r="Q6" s="74"/>
      <c r="R6" s="71"/>
      <c r="S6" s="71"/>
      <c r="U6" s="18" t="s">
        <v>6</v>
      </c>
      <c r="V6" s="19">
        <v>0</v>
      </c>
      <c r="W6" s="19">
        <v>470</v>
      </c>
      <c r="X6" s="19">
        <v>470</v>
      </c>
    </row>
    <row r="7" spans="1:24">
      <c r="A7" s="4" t="s">
        <v>12</v>
      </c>
      <c r="B7" s="5">
        <v>185</v>
      </c>
      <c r="C7" s="5">
        <v>20</v>
      </c>
      <c r="D7" s="6">
        <v>360</v>
      </c>
      <c r="E7" s="7">
        <v>50</v>
      </c>
      <c r="F7" s="5">
        <f t="shared" si="1"/>
        <v>28250</v>
      </c>
      <c r="H7" s="17">
        <f t="shared" si="2"/>
        <v>9250</v>
      </c>
      <c r="O7" s="10" t="s">
        <v>13</v>
      </c>
      <c r="P7" s="20">
        <f>E3+E8+E9+E14+E19+E20</f>
        <v>180</v>
      </c>
      <c r="Q7" s="74"/>
      <c r="R7" s="71"/>
      <c r="S7" s="71"/>
      <c r="U7" s="18" t="s">
        <v>7</v>
      </c>
      <c r="V7" s="19">
        <v>0</v>
      </c>
      <c r="W7" s="19">
        <v>195</v>
      </c>
      <c r="X7" s="19">
        <v>195</v>
      </c>
    </row>
    <row r="8" spans="1:24">
      <c r="A8" s="4" t="s">
        <v>14</v>
      </c>
      <c r="B8" s="5">
        <v>50</v>
      </c>
      <c r="C8" s="5">
        <v>10</v>
      </c>
      <c r="D8" s="6">
        <v>150</v>
      </c>
      <c r="E8" s="7">
        <v>8</v>
      </c>
      <c r="F8" s="5">
        <f t="shared" si="1"/>
        <v>1680</v>
      </c>
      <c r="H8" s="17">
        <f t="shared" si="2"/>
        <v>400</v>
      </c>
      <c r="O8" s="4" t="s">
        <v>15</v>
      </c>
      <c r="P8" s="20">
        <f>E6+E7</f>
        <v>132</v>
      </c>
      <c r="Q8" s="74"/>
      <c r="R8" s="71"/>
      <c r="S8" s="71"/>
      <c r="U8" s="18" t="s">
        <v>8</v>
      </c>
      <c r="V8" s="19">
        <v>0</v>
      </c>
      <c r="W8" s="19">
        <v>420</v>
      </c>
      <c r="X8" s="19">
        <v>420</v>
      </c>
    </row>
    <row r="9" spans="1:24">
      <c r="A9" s="4" t="s">
        <v>16</v>
      </c>
      <c r="B9" s="5">
        <v>115</v>
      </c>
      <c r="C9" s="5">
        <v>10</v>
      </c>
      <c r="D9" s="6">
        <v>150</v>
      </c>
      <c r="E9" s="7">
        <v>4</v>
      </c>
      <c r="F9" s="5">
        <f t="shared" si="1"/>
        <v>1100</v>
      </c>
      <c r="H9" s="17">
        <f t="shared" si="2"/>
        <v>460</v>
      </c>
      <c r="O9" s="4" t="s">
        <v>17</v>
      </c>
      <c r="P9" s="20">
        <f>E2</f>
        <v>48</v>
      </c>
      <c r="Q9" s="74"/>
      <c r="R9" s="71"/>
      <c r="S9" s="71"/>
      <c r="U9" s="18"/>
      <c r="V9" s="18"/>
      <c r="W9" s="18"/>
      <c r="X9" s="18"/>
    </row>
    <row r="10" spans="1:24">
      <c r="A10" s="4" t="s">
        <v>18</v>
      </c>
      <c r="B10" s="5">
        <v>60</v>
      </c>
      <c r="C10" s="13">
        <v>15</v>
      </c>
      <c r="D10" s="6">
        <v>320</v>
      </c>
      <c r="E10" s="7">
        <v>3</v>
      </c>
      <c r="F10" s="5">
        <f t="shared" si="1"/>
        <v>1185</v>
      </c>
      <c r="H10" s="17">
        <f t="shared" si="2"/>
        <v>180</v>
      </c>
      <c r="O10" s="4" t="s">
        <v>19</v>
      </c>
      <c r="P10" s="20">
        <f>E17+E18</f>
        <v>24</v>
      </c>
      <c r="Q10" s="74"/>
      <c r="R10" s="71"/>
      <c r="S10" s="71"/>
      <c r="U10" s="18" t="s">
        <v>11</v>
      </c>
      <c r="V10" s="19">
        <v>120</v>
      </c>
      <c r="W10" s="19">
        <v>470</v>
      </c>
      <c r="X10" s="19">
        <v>590</v>
      </c>
    </row>
    <row r="11" spans="1:24">
      <c r="A11" s="4" t="s">
        <v>20</v>
      </c>
      <c r="B11" s="5">
        <v>125</v>
      </c>
      <c r="C11" s="13">
        <v>15</v>
      </c>
      <c r="D11" s="6">
        <v>320</v>
      </c>
      <c r="E11" s="7">
        <v>2</v>
      </c>
      <c r="F11" s="5">
        <f t="shared" si="1"/>
        <v>920</v>
      </c>
      <c r="H11" s="17">
        <f t="shared" si="2"/>
        <v>250</v>
      </c>
      <c r="O11" s="4" t="s">
        <v>21</v>
      </c>
      <c r="P11" s="20">
        <f>E13</f>
        <v>4</v>
      </c>
      <c r="Q11" s="74"/>
      <c r="R11" s="71"/>
      <c r="S11" s="71"/>
      <c r="U11" s="18" t="s">
        <v>14</v>
      </c>
      <c r="V11" s="19">
        <v>50</v>
      </c>
      <c r="W11" s="19">
        <v>195</v>
      </c>
      <c r="X11" s="19">
        <v>245</v>
      </c>
    </row>
    <row r="12" spans="1:24">
      <c r="B12" s="21"/>
      <c r="C12" s="21"/>
      <c r="D12" s="22"/>
      <c r="E12" s="7"/>
      <c r="F12" s="5"/>
      <c r="H12" s="17">
        <f>SUM(H6:H11)</f>
        <v>20380</v>
      </c>
      <c r="O12" s="4" t="s">
        <v>22</v>
      </c>
      <c r="P12" s="20">
        <f>E22+E21+E15+E11+E10+E4</f>
        <v>12</v>
      </c>
      <c r="Q12" s="74"/>
      <c r="R12" s="71"/>
      <c r="S12" s="71"/>
      <c r="U12" s="18" t="s">
        <v>16</v>
      </c>
      <c r="V12" s="19">
        <v>115</v>
      </c>
      <c r="W12" s="19">
        <v>195</v>
      </c>
      <c r="X12" s="19">
        <v>310</v>
      </c>
    </row>
    <row r="13" spans="1:24">
      <c r="A13" s="4" t="s">
        <v>23</v>
      </c>
      <c r="B13" s="5">
        <v>0</v>
      </c>
      <c r="C13" s="5">
        <v>20</v>
      </c>
      <c r="D13" s="6">
        <f>D2+75</f>
        <v>435</v>
      </c>
      <c r="E13" s="23">
        <f>400*0.01</f>
        <v>4</v>
      </c>
      <c r="F13" s="5">
        <f t="shared" ref="F13:F15" si="3">(B13+C13+D13)*E13</f>
        <v>1820</v>
      </c>
      <c r="H13" s="4"/>
      <c r="I13" s="4"/>
      <c r="J13" s="4"/>
      <c r="K13" s="24" t="s">
        <v>24</v>
      </c>
      <c r="O13" s="10" t="s">
        <v>5</v>
      </c>
      <c r="P13" s="20">
        <f>SUM(P7:AA12)</f>
        <v>3920</v>
      </c>
      <c r="Q13" s="74"/>
      <c r="R13" s="71"/>
      <c r="S13" s="71"/>
      <c r="U13" s="18" t="s">
        <v>18</v>
      </c>
      <c r="V13" s="19">
        <v>60</v>
      </c>
      <c r="W13" s="19">
        <v>420</v>
      </c>
      <c r="X13" s="19">
        <v>480</v>
      </c>
    </row>
    <row r="14" spans="1:24">
      <c r="A14" s="4" t="s">
        <v>25</v>
      </c>
      <c r="B14" s="5">
        <v>0</v>
      </c>
      <c r="C14" s="5">
        <v>10</v>
      </c>
      <c r="D14" s="6">
        <f>D3+50</f>
        <v>200</v>
      </c>
      <c r="E14" s="23">
        <v>6</v>
      </c>
      <c r="F14" s="5">
        <f t="shared" si="3"/>
        <v>1260</v>
      </c>
      <c r="K14" s="25">
        <f>(D2*E2)+(D3*E3)+(D4*E4)+(D6*E6)+(D7*E7)+(D8*E8)+(D9*E9)+(D10*E10)+(D11*E11)+(D13*E13)+(D14*E14)+(D15*E15)+(D17*E17)+(D18*E18)+(D19*E19)+(D20*E20)+(D21*E21)+(D22*E22)</f>
        <v>114770</v>
      </c>
      <c r="N14" s="10"/>
      <c r="O14" s="10"/>
      <c r="P14" s="11"/>
      <c r="Q14" s="74"/>
      <c r="R14" s="71"/>
      <c r="S14" s="71"/>
      <c r="U14" s="18" t="s">
        <v>20</v>
      </c>
      <c r="V14" s="19">
        <v>125</v>
      </c>
      <c r="W14" s="19">
        <v>420</v>
      </c>
      <c r="X14" s="19">
        <v>545</v>
      </c>
    </row>
    <row r="15" spans="1:24">
      <c r="A15" s="4" t="s">
        <v>26</v>
      </c>
      <c r="B15" s="5">
        <v>0</v>
      </c>
      <c r="C15" s="13">
        <v>15</v>
      </c>
      <c r="D15" s="6">
        <f>D4+75</f>
        <v>395</v>
      </c>
      <c r="E15" s="23">
        <v>2</v>
      </c>
      <c r="F15" s="5">
        <f t="shared" si="3"/>
        <v>820</v>
      </c>
      <c r="U15" s="18"/>
      <c r="V15" s="18"/>
      <c r="W15" s="18"/>
      <c r="X15" s="18"/>
    </row>
    <row r="16" spans="1:24">
      <c r="B16" s="21"/>
      <c r="C16" s="21"/>
      <c r="D16" s="22"/>
      <c r="E16" s="7"/>
      <c r="F16" s="5"/>
      <c r="H16" s="15" t="s">
        <v>9</v>
      </c>
      <c r="U16" s="18" t="s">
        <v>23</v>
      </c>
      <c r="V16" s="19">
        <v>0</v>
      </c>
      <c r="W16" s="19">
        <v>545</v>
      </c>
      <c r="X16" s="19">
        <v>545</v>
      </c>
    </row>
    <row r="17" spans="1:24">
      <c r="A17" s="4" t="s">
        <v>27</v>
      </c>
      <c r="B17" s="5">
        <v>120</v>
      </c>
      <c r="C17" s="5">
        <v>20</v>
      </c>
      <c r="D17" s="6">
        <f t="shared" ref="D17:D18" si="4">D6+75</f>
        <v>435</v>
      </c>
      <c r="E17" s="23">
        <v>16</v>
      </c>
      <c r="F17" s="5">
        <f t="shared" ref="F17:F22" si="5">(B17+C17+D17)*E17</f>
        <v>9200</v>
      </c>
      <c r="H17" s="17">
        <f t="shared" ref="H17:H22" si="6">B17*E17</f>
        <v>1920</v>
      </c>
      <c r="I17" s="4"/>
      <c r="J17" s="4"/>
      <c r="K17" s="4"/>
      <c r="L17" s="4"/>
      <c r="U17" s="18" t="s">
        <v>25</v>
      </c>
      <c r="V17" s="19">
        <v>0</v>
      </c>
      <c r="W17" s="19">
        <v>245</v>
      </c>
      <c r="X17" s="19">
        <v>245</v>
      </c>
    </row>
    <row r="18" spans="1:24">
      <c r="A18" s="4" t="s">
        <v>28</v>
      </c>
      <c r="B18" s="5">
        <v>185</v>
      </c>
      <c r="C18" s="5">
        <v>20</v>
      </c>
      <c r="D18" s="6">
        <f t="shared" si="4"/>
        <v>435</v>
      </c>
      <c r="E18" s="23">
        <v>8</v>
      </c>
      <c r="F18" s="5">
        <f t="shared" si="5"/>
        <v>5120</v>
      </c>
      <c r="H18" s="17">
        <f t="shared" si="6"/>
        <v>1480</v>
      </c>
      <c r="I18" s="26"/>
      <c r="J18" s="26"/>
      <c r="K18" s="4"/>
      <c r="L18" s="26"/>
      <c r="N18" s="10"/>
      <c r="O18" s="10"/>
      <c r="P18" s="11"/>
      <c r="Q18" s="12"/>
      <c r="R18" s="12"/>
      <c r="S18" s="12"/>
      <c r="U18" s="18" t="s">
        <v>26</v>
      </c>
      <c r="V18" s="19">
        <v>0</v>
      </c>
      <c r="W18" s="19">
        <v>495</v>
      </c>
      <c r="X18" s="19">
        <v>495</v>
      </c>
    </row>
    <row r="19" spans="1:24">
      <c r="A19" s="4" t="s">
        <v>29</v>
      </c>
      <c r="B19" s="5">
        <v>50</v>
      </c>
      <c r="C19" s="5">
        <v>10</v>
      </c>
      <c r="D19" s="6">
        <f t="shared" ref="D19:D20" si="7">D8+50</f>
        <v>200</v>
      </c>
      <c r="E19" s="23">
        <v>91</v>
      </c>
      <c r="F19" s="5">
        <f t="shared" si="5"/>
        <v>23660</v>
      </c>
      <c r="H19" s="17">
        <f t="shared" si="6"/>
        <v>4550</v>
      </c>
      <c r="I19" s="26"/>
      <c r="J19" s="26"/>
      <c r="K19" s="4"/>
      <c r="L19" s="26"/>
      <c r="N19" s="10"/>
      <c r="O19" s="10"/>
      <c r="P19" s="11"/>
      <c r="Q19" s="12"/>
      <c r="R19" s="12"/>
      <c r="S19" s="12"/>
      <c r="U19" s="18"/>
      <c r="V19" s="18"/>
      <c r="W19" s="18"/>
      <c r="X19" s="18"/>
    </row>
    <row r="20" spans="1:24">
      <c r="A20" s="4" t="s">
        <v>30</v>
      </c>
      <c r="B20" s="5">
        <v>115</v>
      </c>
      <c r="C20" s="5">
        <v>10</v>
      </c>
      <c r="D20" s="6">
        <f t="shared" si="7"/>
        <v>200</v>
      </c>
      <c r="E20" s="23">
        <v>36</v>
      </c>
      <c r="F20" s="5">
        <f t="shared" si="5"/>
        <v>11700</v>
      </c>
      <c r="H20" s="17">
        <f t="shared" si="6"/>
        <v>4140</v>
      </c>
      <c r="I20" s="26"/>
      <c r="J20" s="26"/>
      <c r="K20" s="4"/>
      <c r="L20" s="26"/>
      <c r="N20" s="10"/>
      <c r="O20" s="10"/>
      <c r="P20" s="11"/>
      <c r="Q20" s="12"/>
      <c r="R20" s="12"/>
      <c r="S20" s="12"/>
      <c r="U20" s="18" t="s">
        <v>27</v>
      </c>
      <c r="V20" s="19">
        <v>120</v>
      </c>
      <c r="W20" s="19">
        <v>545</v>
      </c>
      <c r="X20" s="19">
        <v>665</v>
      </c>
    </row>
    <row r="21" spans="1:24">
      <c r="A21" s="4" t="s">
        <v>31</v>
      </c>
      <c r="B21" s="5">
        <v>60</v>
      </c>
      <c r="C21" s="13">
        <v>15</v>
      </c>
      <c r="D21" s="6">
        <f t="shared" ref="D21:D22" si="8">D10+75</f>
        <v>395</v>
      </c>
      <c r="E21" s="23">
        <v>1</v>
      </c>
      <c r="F21" s="5">
        <f t="shared" si="5"/>
        <v>470</v>
      </c>
      <c r="H21" s="17">
        <f t="shared" si="6"/>
        <v>60</v>
      </c>
      <c r="I21" s="26"/>
      <c r="J21" s="26"/>
      <c r="K21" s="4"/>
      <c r="L21" s="26"/>
      <c r="N21" s="10"/>
      <c r="O21" s="10"/>
      <c r="P21" s="11"/>
      <c r="Q21" s="12"/>
      <c r="R21" s="12"/>
      <c r="S21" s="12"/>
      <c r="U21" s="18" t="s">
        <v>28</v>
      </c>
      <c r="V21" s="19">
        <v>185</v>
      </c>
      <c r="W21" s="19">
        <v>545</v>
      </c>
      <c r="X21" s="19">
        <v>730</v>
      </c>
    </row>
    <row r="22" spans="1:24">
      <c r="A22" s="4" t="s">
        <v>32</v>
      </c>
      <c r="B22" s="5">
        <v>125</v>
      </c>
      <c r="C22" s="13">
        <v>15</v>
      </c>
      <c r="D22" s="6">
        <f t="shared" si="8"/>
        <v>395</v>
      </c>
      <c r="E22" s="23">
        <v>1</v>
      </c>
      <c r="F22" s="5">
        <f t="shared" si="5"/>
        <v>535</v>
      </c>
      <c r="H22" s="17">
        <f t="shared" si="6"/>
        <v>125</v>
      </c>
      <c r="I22" s="26"/>
      <c r="J22" s="26"/>
      <c r="K22" s="4"/>
      <c r="L22" s="26"/>
      <c r="N22" s="10"/>
      <c r="O22" s="10"/>
      <c r="P22" s="11"/>
      <c r="Q22" s="12"/>
      <c r="R22" s="12"/>
      <c r="S22" s="12"/>
      <c r="U22" s="18" t="s">
        <v>29</v>
      </c>
      <c r="V22" s="19">
        <v>50</v>
      </c>
      <c r="W22" s="19">
        <v>245</v>
      </c>
      <c r="X22" s="19">
        <v>295</v>
      </c>
    </row>
    <row r="23" spans="1:24">
      <c r="B23" s="27" t="s">
        <v>33</v>
      </c>
      <c r="D23" s="21"/>
      <c r="E23" s="7">
        <f t="shared" ref="E23:F23" si="9">SUM(E2:E22)</f>
        <v>400</v>
      </c>
      <c r="F23" s="25">
        <f t="shared" si="9"/>
        <v>161255</v>
      </c>
      <c r="H23" s="17">
        <f>SUM(H17:H22)</f>
        <v>12275</v>
      </c>
      <c r="I23" s="26"/>
      <c r="J23" s="26"/>
      <c r="K23" s="24" t="s">
        <v>34</v>
      </c>
      <c r="L23" s="26"/>
      <c r="N23" s="10"/>
      <c r="P23" s="28" t="s">
        <v>35</v>
      </c>
      <c r="Q23" s="12"/>
      <c r="R23" s="12"/>
      <c r="S23" s="12"/>
      <c r="U23" s="18" t="s">
        <v>30</v>
      </c>
      <c r="V23" s="19">
        <v>115</v>
      </c>
      <c r="W23" s="19">
        <v>245</v>
      </c>
      <c r="X23" s="19">
        <v>360</v>
      </c>
    </row>
    <row r="24" spans="1:24">
      <c r="A24" s="10"/>
      <c r="B24" s="10"/>
      <c r="C24" s="12"/>
      <c r="D24" s="12"/>
      <c r="E24" s="20"/>
      <c r="F24" s="5"/>
      <c r="H24" s="4"/>
      <c r="I24" s="26"/>
      <c r="J24" s="26"/>
      <c r="K24" s="4"/>
      <c r="L24" s="29" t="s">
        <v>36</v>
      </c>
      <c r="M24" s="25">
        <f>F23*0.65</f>
        <v>104815.75</v>
      </c>
      <c r="N24" s="10"/>
      <c r="O24" s="10"/>
      <c r="P24" s="11"/>
      <c r="Q24" s="12"/>
      <c r="R24" s="12"/>
      <c r="S24" s="12"/>
      <c r="U24" s="18"/>
      <c r="V24" s="19"/>
      <c r="W24" s="19"/>
      <c r="X24" s="19"/>
    </row>
    <row r="25" spans="1:24">
      <c r="A25" s="44" t="s">
        <v>37</v>
      </c>
      <c r="B25" s="44"/>
      <c r="C25" s="45">
        <f>65*1.2</f>
        <v>78</v>
      </c>
      <c r="D25" s="45"/>
      <c r="E25" s="46">
        <v>15</v>
      </c>
      <c r="F25" s="5">
        <f t="shared" ref="F25:F27" si="10">(B25+C25+D25)*E25</f>
        <v>1170</v>
      </c>
      <c r="H25" s="4"/>
      <c r="I25" s="26"/>
      <c r="J25" s="26"/>
      <c r="K25" s="4"/>
      <c r="L25" s="30" t="s">
        <v>38</v>
      </c>
      <c r="M25" s="25">
        <f>(SUM(F25:F30)+F40)*0.65</f>
        <v>6805.5</v>
      </c>
      <c r="N25" s="10"/>
      <c r="O25" s="10"/>
      <c r="P25" s="11"/>
      <c r="Q25" s="12"/>
      <c r="R25" s="12"/>
      <c r="S25" s="12"/>
      <c r="U25" s="18"/>
      <c r="V25" s="19"/>
      <c r="W25" s="19"/>
      <c r="X25" s="19"/>
    </row>
    <row r="26" spans="1:24">
      <c r="A26" s="44" t="s">
        <v>39</v>
      </c>
      <c r="B26" s="44"/>
      <c r="C26" s="45">
        <f>200*1.2</f>
        <v>240</v>
      </c>
      <c r="D26" s="45"/>
      <c r="E26" s="46">
        <v>6</v>
      </c>
      <c r="F26" s="5">
        <f t="shared" si="10"/>
        <v>1440</v>
      </c>
      <c r="H26" s="4"/>
      <c r="I26" s="26"/>
      <c r="J26" s="26"/>
      <c r="K26" s="4"/>
      <c r="L26" s="31" t="s">
        <v>40</v>
      </c>
      <c r="M26" s="25">
        <f>M24+M25</f>
        <v>111621.25</v>
      </c>
      <c r="N26" s="10"/>
      <c r="O26" s="10"/>
      <c r="P26" s="11"/>
      <c r="Q26" s="12"/>
      <c r="R26" s="12"/>
      <c r="S26" s="12"/>
      <c r="U26" s="18"/>
      <c r="V26" s="19"/>
      <c r="W26" s="19"/>
      <c r="X26" s="19"/>
    </row>
    <row r="27" spans="1:24">
      <c r="A27" s="44" t="s">
        <v>41</v>
      </c>
      <c r="B27" s="44"/>
      <c r="C27" s="45">
        <f>300*1.2</f>
        <v>360</v>
      </c>
      <c r="D27" s="45"/>
      <c r="E27" s="46">
        <v>4</v>
      </c>
      <c r="F27" s="5">
        <f t="shared" si="10"/>
        <v>1440</v>
      </c>
      <c r="L27" s="29"/>
      <c r="M27" s="29"/>
      <c r="N27" s="10"/>
      <c r="O27" s="10"/>
      <c r="P27" s="11"/>
      <c r="Q27" s="74"/>
      <c r="R27" s="71"/>
      <c r="S27" s="71"/>
      <c r="U27" s="18" t="s">
        <v>31</v>
      </c>
      <c r="V27" s="19">
        <v>60</v>
      </c>
      <c r="W27" s="19">
        <v>495</v>
      </c>
      <c r="X27" s="19">
        <v>555</v>
      </c>
    </row>
    <row r="28" spans="1:24">
      <c r="A28" s="44" t="s">
        <v>42</v>
      </c>
      <c r="B28" s="44"/>
      <c r="C28" s="47"/>
      <c r="D28" s="45"/>
      <c r="E28" s="46">
        <v>25</v>
      </c>
      <c r="F28" s="48"/>
      <c r="L28" s="30" t="s">
        <v>43</v>
      </c>
      <c r="M28" s="25">
        <f>F125</f>
        <v>132706.1</v>
      </c>
      <c r="N28" s="10"/>
      <c r="O28" s="10"/>
      <c r="P28" s="11"/>
      <c r="Q28" s="12"/>
      <c r="R28" s="12"/>
      <c r="S28" s="12"/>
      <c r="U28" s="18"/>
      <c r="V28" s="19"/>
      <c r="W28" s="19"/>
      <c r="X28" s="19"/>
    </row>
    <row r="29" spans="1:24">
      <c r="A29" s="32"/>
      <c r="B29" s="32"/>
      <c r="C29" s="32"/>
      <c r="D29" s="32"/>
      <c r="E29" s="32"/>
      <c r="F29" s="32"/>
      <c r="L29" s="29" t="s">
        <v>44</v>
      </c>
      <c r="M29" s="25">
        <f>SUM(F119:F121)*0.65</f>
        <v>3341</v>
      </c>
      <c r="N29" s="10"/>
      <c r="O29" s="10"/>
      <c r="P29" s="11"/>
      <c r="Q29" s="12"/>
      <c r="R29" s="12"/>
      <c r="S29" s="12"/>
      <c r="U29" s="18"/>
      <c r="V29" s="19"/>
      <c r="W29" s="19"/>
      <c r="X29" s="19"/>
    </row>
    <row r="30" spans="1:24">
      <c r="A30" s="44" t="s">
        <v>45</v>
      </c>
      <c r="B30" s="44"/>
      <c r="C30" s="45">
        <f>50*1.2</f>
        <v>60</v>
      </c>
      <c r="D30" s="45"/>
      <c r="E30" s="46">
        <v>3</v>
      </c>
      <c r="F30" s="5">
        <f>(B30+C30+D30)*E30</f>
        <v>180</v>
      </c>
      <c r="L30" s="29" t="s">
        <v>46</v>
      </c>
      <c r="M30" s="25">
        <f>F122*0.65</f>
        <v>21225.75</v>
      </c>
      <c r="U30" s="18" t="s">
        <v>32</v>
      </c>
      <c r="V30" s="19">
        <v>125</v>
      </c>
      <c r="W30" s="19">
        <v>495</v>
      </c>
      <c r="X30" s="19">
        <v>620</v>
      </c>
    </row>
    <row r="31" spans="1:24">
      <c r="A31" s="49" t="s">
        <v>47</v>
      </c>
      <c r="B31" s="49"/>
      <c r="C31" s="49"/>
      <c r="D31" s="50"/>
      <c r="E31" s="51">
        <f>SUM(E23:E28)-E30</f>
        <v>447</v>
      </c>
      <c r="F31" s="52">
        <f>SUM(F23:F28)</f>
        <v>165305</v>
      </c>
      <c r="L31" s="29" t="s">
        <v>48</v>
      </c>
      <c r="M31" s="25">
        <f>F108*0.65</f>
        <v>2238.0149999999999</v>
      </c>
      <c r="N31" s="10"/>
      <c r="O31" s="10"/>
      <c r="P31" s="10"/>
      <c r="Q31" s="74">
        <f>O31*P31</f>
        <v>0</v>
      </c>
      <c r="R31" s="71"/>
      <c r="S31" s="71"/>
    </row>
    <row r="32" spans="1:24">
      <c r="A32" s="33"/>
      <c r="B32" s="33"/>
      <c r="C32" s="33"/>
      <c r="D32" s="33"/>
      <c r="E32" s="78"/>
      <c r="F32" s="71"/>
      <c r="L32" s="31" t="s">
        <v>43</v>
      </c>
      <c r="M32" s="25">
        <f>M28-M29-M30-M31</f>
        <v>105901.33500000001</v>
      </c>
    </row>
    <row r="33" spans="1:8">
      <c r="A33" s="72" t="s">
        <v>49</v>
      </c>
      <c r="B33" s="71"/>
      <c r="C33" s="71"/>
      <c r="D33" s="75"/>
      <c r="E33" s="78"/>
      <c r="F33" s="71"/>
    </row>
    <row r="34" spans="1:8">
      <c r="A34" s="72"/>
      <c r="B34" s="71"/>
      <c r="C34" s="71"/>
      <c r="D34" s="71"/>
      <c r="E34" s="71"/>
      <c r="F34" s="71"/>
    </row>
    <row r="35" spans="1:8">
      <c r="A35" s="33"/>
      <c r="B35" s="33"/>
      <c r="C35" s="33"/>
      <c r="D35" s="33"/>
      <c r="E35" s="78"/>
      <c r="F35" s="71"/>
    </row>
    <row r="36" spans="1:8">
      <c r="A36" s="70" t="s">
        <v>50</v>
      </c>
      <c r="B36" s="71"/>
      <c r="C36" s="71"/>
      <c r="D36" s="71"/>
      <c r="E36" s="78"/>
      <c r="F36" s="71"/>
    </row>
    <row r="37" spans="1:8">
      <c r="A37" s="10" t="s">
        <v>51</v>
      </c>
      <c r="B37" s="10">
        <v>7</v>
      </c>
      <c r="C37" s="12">
        <f>100*1.2</f>
        <v>120</v>
      </c>
      <c r="D37" s="12"/>
      <c r="E37" s="12"/>
      <c r="F37" s="12">
        <f t="shared" ref="F37:F39" si="11">B37*C37</f>
        <v>840</v>
      </c>
    </row>
    <row r="38" spans="1:8">
      <c r="A38" s="10" t="s">
        <v>52</v>
      </c>
      <c r="B38" s="10">
        <v>100</v>
      </c>
      <c r="C38" s="12">
        <f>40*1.2</f>
        <v>48</v>
      </c>
      <c r="D38" s="12"/>
      <c r="E38" s="12"/>
      <c r="F38" s="12">
        <f t="shared" si="11"/>
        <v>4800</v>
      </c>
    </row>
    <row r="39" spans="1:8">
      <c r="A39" s="10" t="s">
        <v>53</v>
      </c>
      <c r="B39" s="10">
        <v>50</v>
      </c>
      <c r="C39" s="12">
        <f>10*1.2</f>
        <v>12</v>
      </c>
      <c r="D39" s="12"/>
      <c r="E39" s="12"/>
      <c r="F39" s="12">
        <f t="shared" si="11"/>
        <v>600</v>
      </c>
    </row>
    <row r="40" spans="1:8">
      <c r="A40" s="70" t="s">
        <v>54</v>
      </c>
      <c r="B40" s="71"/>
      <c r="C40" s="10"/>
      <c r="F40" s="34">
        <f>SUM(F37:F39)</f>
        <v>6240</v>
      </c>
      <c r="G40" s="35"/>
      <c r="H40" s="35"/>
    </row>
    <row r="41" spans="1:8">
      <c r="A41" s="9"/>
      <c r="B41" s="9"/>
      <c r="C41" s="10"/>
      <c r="D41" s="70"/>
      <c r="E41" s="71"/>
      <c r="F41" s="71"/>
    </row>
    <row r="42" spans="1:8">
      <c r="A42" s="9" t="s">
        <v>40</v>
      </c>
      <c r="B42" s="9"/>
      <c r="C42" s="9"/>
      <c r="E42" s="35"/>
      <c r="F42" s="34">
        <f>SUM(F31,F40)</f>
        <v>171545</v>
      </c>
    </row>
    <row r="43" spans="1:8">
      <c r="A43" s="33"/>
      <c r="B43" s="33"/>
      <c r="C43" s="33"/>
      <c r="D43" s="75"/>
      <c r="E43" s="71"/>
      <c r="F43" s="71"/>
    </row>
    <row r="44" spans="1:8">
      <c r="A44" s="33"/>
      <c r="B44" s="33"/>
      <c r="C44" s="33"/>
      <c r="D44" s="75"/>
      <c r="E44" s="71"/>
      <c r="F44" s="71"/>
    </row>
    <row r="45" spans="1:8">
      <c r="A45" s="70" t="s">
        <v>55</v>
      </c>
      <c r="B45" s="71"/>
      <c r="C45" s="71"/>
      <c r="D45" s="71"/>
      <c r="E45" s="78"/>
      <c r="F45" s="71"/>
    </row>
    <row r="46" spans="1:8">
      <c r="A46" s="33"/>
      <c r="B46" s="33"/>
      <c r="C46" s="33"/>
      <c r="D46" s="33"/>
      <c r="E46" s="78"/>
      <c r="F46" s="71"/>
    </row>
    <row r="47" spans="1:8">
      <c r="A47" s="70" t="s">
        <v>56</v>
      </c>
      <c r="B47" s="71"/>
      <c r="C47" s="71"/>
      <c r="D47" s="71"/>
      <c r="E47" s="78"/>
      <c r="F47" s="71"/>
    </row>
    <row r="48" spans="1:8">
      <c r="A48" s="33"/>
      <c r="B48" s="9" t="s">
        <v>57</v>
      </c>
      <c r="C48" s="9" t="s">
        <v>58</v>
      </c>
      <c r="F48" s="53" t="s">
        <v>59</v>
      </c>
    </row>
    <row r="49" spans="1:27">
      <c r="A49" s="10" t="s">
        <v>60</v>
      </c>
      <c r="B49" s="10">
        <v>4</v>
      </c>
      <c r="C49" s="12">
        <f>20*1.2</f>
        <v>24</v>
      </c>
      <c r="F49" s="25">
        <f t="shared" ref="F49:F52" si="12">(B49*C49)+D49</f>
        <v>96</v>
      </c>
    </row>
    <row r="50" spans="1:27">
      <c r="A50" s="10" t="s">
        <v>61</v>
      </c>
      <c r="B50" s="10">
        <v>320</v>
      </c>
      <c r="C50" s="12">
        <v>6</v>
      </c>
      <c r="F50" s="25">
        <f t="shared" si="12"/>
        <v>1920</v>
      </c>
      <c r="H50" s="29"/>
    </row>
    <row r="51" spans="1:27">
      <c r="A51" s="10" t="s">
        <v>62</v>
      </c>
      <c r="B51" s="10">
        <v>320</v>
      </c>
      <c r="C51" s="11">
        <v>3.3</v>
      </c>
      <c r="F51" s="25">
        <f t="shared" si="12"/>
        <v>1056</v>
      </c>
      <c r="H51" s="29"/>
    </row>
    <row r="52" spans="1:27">
      <c r="A52" s="10" t="s">
        <v>63</v>
      </c>
      <c r="B52" s="10">
        <v>4</v>
      </c>
      <c r="C52" s="54"/>
      <c r="D52" s="25">
        <v>4000</v>
      </c>
      <c r="F52" s="25">
        <f t="shared" si="12"/>
        <v>4000</v>
      </c>
    </row>
    <row r="53" spans="1:27">
      <c r="A53" s="10" t="s">
        <v>64</v>
      </c>
      <c r="B53" s="10">
        <v>60</v>
      </c>
      <c r="C53" s="12">
        <v>20</v>
      </c>
      <c r="F53" s="25"/>
      <c r="H53" s="29"/>
    </row>
    <row r="54" spans="1:27">
      <c r="A54" s="10" t="s">
        <v>65</v>
      </c>
      <c r="B54" s="10">
        <v>15</v>
      </c>
      <c r="C54" s="12">
        <v>12</v>
      </c>
      <c r="F54" s="25"/>
      <c r="H54" s="29"/>
    </row>
    <row r="55" spans="1:27">
      <c r="A55" s="10" t="s">
        <v>66</v>
      </c>
      <c r="B55" s="10">
        <v>60</v>
      </c>
      <c r="C55" s="12">
        <v>18</v>
      </c>
      <c r="F55" s="25"/>
      <c r="H55" s="29"/>
    </row>
    <row r="56" spans="1:27">
      <c r="A56" s="10" t="s">
        <v>67</v>
      </c>
      <c r="B56" s="10">
        <v>320</v>
      </c>
      <c r="C56" s="12">
        <f>15*1.5</f>
        <v>22.5</v>
      </c>
      <c r="F56" s="25">
        <f t="shared" ref="F56:F57" si="13">(B56*C56)+D56</f>
        <v>7200</v>
      </c>
      <c r="H56" s="29"/>
    </row>
    <row r="57" spans="1:27">
      <c r="A57" s="69" t="s">
        <v>125</v>
      </c>
      <c r="B57" s="10">
        <v>200</v>
      </c>
      <c r="C57" s="12">
        <v>12</v>
      </c>
      <c r="F57" s="25">
        <f t="shared" si="13"/>
        <v>2400</v>
      </c>
      <c r="H57" s="29"/>
    </row>
    <row r="58" spans="1:27">
      <c r="A58" s="10" t="s">
        <v>68</v>
      </c>
      <c r="B58" s="10">
        <v>30</v>
      </c>
      <c r="C58" s="11">
        <v>3.3</v>
      </c>
      <c r="F58" s="25">
        <f>B58*C58</f>
        <v>99</v>
      </c>
      <c r="H58" s="29"/>
    </row>
    <row r="59" spans="1:27">
      <c r="A59" s="10" t="s">
        <v>69</v>
      </c>
      <c r="B59" s="10">
        <v>320</v>
      </c>
      <c r="C59" s="12">
        <f>15*1.5</f>
        <v>22.5</v>
      </c>
      <c r="F59" s="25">
        <f>(B59*C59)+D59</f>
        <v>7200</v>
      </c>
      <c r="H59" s="29"/>
    </row>
    <row r="60" spans="1:27">
      <c r="A60" s="10" t="s">
        <v>70</v>
      </c>
      <c r="B60" s="4">
        <v>200</v>
      </c>
      <c r="C60" s="45">
        <v>10</v>
      </c>
      <c r="F60" s="25">
        <f t="shared" ref="F60:F62" si="14">B60*C60</f>
        <v>2000</v>
      </c>
      <c r="H60" s="29"/>
    </row>
    <row r="61" spans="1:27">
      <c r="A61" s="10" t="s">
        <v>71</v>
      </c>
      <c r="B61" s="4">
        <v>15</v>
      </c>
      <c r="C61" s="45">
        <v>12</v>
      </c>
      <c r="F61" s="25">
        <f t="shared" si="14"/>
        <v>180</v>
      </c>
      <c r="H61" s="29"/>
    </row>
    <row r="62" spans="1:27">
      <c r="A62" s="44" t="s">
        <v>72</v>
      </c>
      <c r="B62" s="4">
        <v>150</v>
      </c>
      <c r="C62" s="12">
        <f>15*1.5</f>
        <v>22.5</v>
      </c>
      <c r="D62" s="32"/>
      <c r="E62" s="32"/>
      <c r="F62" s="25">
        <f t="shared" si="14"/>
        <v>3375</v>
      </c>
      <c r="G62" s="32"/>
      <c r="H62" s="29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7">
      <c r="A63" s="10" t="s">
        <v>73</v>
      </c>
      <c r="B63" s="55">
        <v>2</v>
      </c>
      <c r="C63" s="12">
        <v>500</v>
      </c>
      <c r="F63" s="25">
        <f t="shared" ref="F63:F66" si="15">(B63*C63)+D63</f>
        <v>1000</v>
      </c>
    </row>
    <row r="64" spans="1:27">
      <c r="A64" s="10" t="s">
        <v>74</v>
      </c>
      <c r="B64" s="56">
        <f>E31*0.8</f>
        <v>357.6</v>
      </c>
      <c r="C64" s="12">
        <f>20*1.5</f>
        <v>30</v>
      </c>
      <c r="F64" s="25">
        <f t="shared" si="15"/>
        <v>10728</v>
      </c>
    </row>
    <row r="65" spans="1:9">
      <c r="A65" s="10" t="s">
        <v>75</v>
      </c>
      <c r="B65" s="10">
        <v>1</v>
      </c>
      <c r="C65" s="12">
        <f>500*1.2</f>
        <v>600</v>
      </c>
      <c r="F65" s="25">
        <f t="shared" si="15"/>
        <v>600</v>
      </c>
    </row>
    <row r="66" spans="1:9">
      <c r="A66" s="10" t="s">
        <v>76</v>
      </c>
      <c r="B66" s="4">
        <v>1</v>
      </c>
      <c r="C66" s="13">
        <f>1200*1.2</f>
        <v>1440</v>
      </c>
      <c r="F66" s="25">
        <f t="shared" si="15"/>
        <v>1440</v>
      </c>
      <c r="H66" s="36" t="s">
        <v>126</v>
      </c>
    </row>
    <row r="67" spans="1:9">
      <c r="A67" s="9" t="s">
        <v>77</v>
      </c>
      <c r="B67" s="10"/>
      <c r="C67" s="10"/>
      <c r="F67" s="57">
        <f>SUM(F49:F66)</f>
        <v>43294</v>
      </c>
      <c r="H67" s="21">
        <f>SUM(F49:F52,F63:F66)</f>
        <v>20840</v>
      </c>
      <c r="I67" s="37" t="s">
        <v>78</v>
      </c>
    </row>
    <row r="68" spans="1:9">
      <c r="F68" s="21"/>
    </row>
    <row r="69" spans="1:9">
      <c r="A69" s="70" t="s">
        <v>79</v>
      </c>
      <c r="B69" s="71"/>
      <c r="C69" s="71"/>
      <c r="D69" s="71"/>
      <c r="E69" s="71"/>
      <c r="F69" s="58"/>
    </row>
    <row r="70" spans="1:9">
      <c r="A70" s="9" t="s">
        <v>80</v>
      </c>
      <c r="B70" s="33"/>
      <c r="C70" s="33"/>
      <c r="F70" s="25">
        <v>2000</v>
      </c>
    </row>
    <row r="71" spans="1:9">
      <c r="A71" s="9" t="s">
        <v>81</v>
      </c>
      <c r="B71" s="33"/>
      <c r="C71" s="33"/>
      <c r="F71" s="25"/>
    </row>
    <row r="72" spans="1:9">
      <c r="A72" s="10" t="s">
        <v>129</v>
      </c>
      <c r="B72" s="10">
        <v>500</v>
      </c>
      <c r="C72" s="11">
        <f>0.32</f>
        <v>0.32</v>
      </c>
      <c r="F72" s="25">
        <v>161</v>
      </c>
    </row>
    <row r="73" spans="1:9">
      <c r="A73" s="10" t="s">
        <v>82</v>
      </c>
      <c r="B73" s="10">
        <v>400</v>
      </c>
      <c r="C73" s="33"/>
      <c r="F73" s="25">
        <f>2000*1.2</f>
        <v>2400</v>
      </c>
    </row>
    <row r="74" spans="1:9">
      <c r="A74" s="10" t="s">
        <v>83</v>
      </c>
      <c r="B74" s="33"/>
      <c r="C74" s="33"/>
      <c r="F74" s="25">
        <f>85*1.2</f>
        <v>102</v>
      </c>
    </row>
    <row r="75" spans="1:9">
      <c r="A75" s="10" t="s">
        <v>84</v>
      </c>
      <c r="B75" s="33"/>
      <c r="C75" s="33"/>
      <c r="F75" s="25">
        <f>275*1.2</f>
        <v>330</v>
      </c>
    </row>
    <row r="76" spans="1:9">
      <c r="A76" s="10" t="s">
        <v>85</v>
      </c>
      <c r="B76" s="33"/>
      <c r="C76" s="33"/>
      <c r="F76" s="25"/>
    </row>
    <row r="77" spans="1:9">
      <c r="A77" s="10" t="s">
        <v>86</v>
      </c>
      <c r="B77" s="33"/>
      <c r="C77" s="33"/>
      <c r="F77" s="25"/>
    </row>
    <row r="78" spans="1:9">
      <c r="A78" s="10" t="s">
        <v>87</v>
      </c>
      <c r="B78" s="33"/>
      <c r="C78" s="33"/>
      <c r="F78" s="25">
        <f>400*1.2</f>
        <v>480</v>
      </c>
    </row>
    <row r="79" spans="1:9">
      <c r="A79" s="10" t="s">
        <v>88</v>
      </c>
      <c r="B79" s="33"/>
      <c r="C79" s="33"/>
      <c r="F79" s="25">
        <f>300*1.2</f>
        <v>360</v>
      </c>
      <c r="H79" s="36" t="s">
        <v>127</v>
      </c>
    </row>
    <row r="80" spans="1:9">
      <c r="A80" s="9" t="s">
        <v>89</v>
      </c>
      <c r="B80" s="9"/>
      <c r="C80" s="9"/>
      <c r="F80" s="57">
        <f>SUM(F70:F79)</f>
        <v>5833</v>
      </c>
      <c r="H80" s="21">
        <f>F80</f>
        <v>5833</v>
      </c>
    </row>
    <row r="81" spans="1:9">
      <c r="A81" s="33"/>
      <c r="B81" s="33"/>
      <c r="C81" s="33"/>
      <c r="D81" s="75"/>
      <c r="E81" s="71"/>
      <c r="F81" s="59"/>
    </row>
    <row r="82" spans="1:9">
      <c r="A82" s="9" t="s">
        <v>90</v>
      </c>
      <c r="B82" s="33"/>
      <c r="C82" s="33"/>
      <c r="D82" s="75"/>
      <c r="E82" s="71"/>
      <c r="F82" s="59"/>
    </row>
    <row r="83" spans="1:9">
      <c r="A83" s="10" t="s">
        <v>91</v>
      </c>
      <c r="B83" s="10">
        <v>440</v>
      </c>
      <c r="C83" s="60">
        <f>5*1.2</f>
        <v>6</v>
      </c>
      <c r="D83" s="61"/>
      <c r="F83" s="25">
        <f t="shared" ref="F83:F84" si="16">B83*C83</f>
        <v>2640</v>
      </c>
    </row>
    <row r="84" spans="1:9">
      <c r="A84" s="10" t="s">
        <v>92</v>
      </c>
      <c r="B84" s="10">
        <v>75</v>
      </c>
      <c r="C84" s="60">
        <f>10*1.2</f>
        <v>12</v>
      </c>
      <c r="D84" s="61"/>
      <c r="F84" s="25">
        <f t="shared" si="16"/>
        <v>900</v>
      </c>
    </row>
    <row r="85" spans="1:9">
      <c r="A85" s="10" t="s">
        <v>93</v>
      </c>
      <c r="B85" s="33"/>
      <c r="C85" s="62"/>
      <c r="D85" s="61"/>
      <c r="F85" s="25">
        <v>540</v>
      </c>
    </row>
    <row r="86" spans="1:9">
      <c r="A86" s="10" t="s">
        <v>94</v>
      </c>
      <c r="B86" s="4">
        <v>20</v>
      </c>
      <c r="C86" s="13">
        <f>10*1.2</f>
        <v>12</v>
      </c>
      <c r="D86" s="63"/>
      <c r="E86" s="64"/>
      <c r="F86" s="25">
        <v>540</v>
      </c>
    </row>
    <row r="87" spans="1:9">
      <c r="A87" s="10" t="s">
        <v>95</v>
      </c>
      <c r="B87" s="10">
        <v>25</v>
      </c>
      <c r="C87" s="60">
        <f>20*1.2</f>
        <v>24</v>
      </c>
      <c r="D87" s="61"/>
      <c r="F87" s="25">
        <f t="shared" ref="F87:F88" si="17">B87*C87</f>
        <v>600</v>
      </c>
    </row>
    <row r="88" spans="1:9">
      <c r="A88" s="10" t="s">
        <v>96</v>
      </c>
      <c r="B88" s="10">
        <v>2</v>
      </c>
      <c r="C88" s="60">
        <f>300*2</f>
        <v>600</v>
      </c>
      <c r="D88" s="37"/>
      <c r="F88" s="25">
        <f t="shared" si="17"/>
        <v>1200</v>
      </c>
      <c r="H88" s="38"/>
      <c r="I88" s="39"/>
    </row>
    <row r="89" spans="1:9">
      <c r="A89" s="10" t="s">
        <v>97</v>
      </c>
      <c r="B89" s="33"/>
      <c r="C89" s="60">
        <f>500*2</f>
        <v>1000</v>
      </c>
      <c r="D89" s="61"/>
      <c r="F89" s="25">
        <f>C89</f>
        <v>1000</v>
      </c>
    </row>
    <row r="90" spans="1:9">
      <c r="A90" s="10" t="s">
        <v>98</v>
      </c>
      <c r="B90" s="10"/>
      <c r="C90" s="60"/>
      <c r="D90" s="61"/>
      <c r="F90" s="25">
        <f t="shared" ref="F90:F94" si="18">B90*C90</f>
        <v>0</v>
      </c>
    </row>
    <row r="91" spans="1:9">
      <c r="A91" s="10" t="s">
        <v>99</v>
      </c>
      <c r="B91" s="10">
        <v>7</v>
      </c>
      <c r="C91" s="60">
        <v>200</v>
      </c>
      <c r="D91" s="61"/>
      <c r="F91" s="25">
        <f t="shared" si="18"/>
        <v>1400</v>
      </c>
    </row>
    <row r="92" spans="1:9">
      <c r="A92" s="10" t="s">
        <v>100</v>
      </c>
      <c r="B92" s="10">
        <v>100</v>
      </c>
      <c r="C92" s="60">
        <f>10*1.2</f>
        <v>12</v>
      </c>
      <c r="D92" s="61"/>
      <c r="F92" s="25">
        <f t="shared" si="18"/>
        <v>1200</v>
      </c>
    </row>
    <row r="93" spans="1:9">
      <c r="A93" s="10" t="s">
        <v>101</v>
      </c>
      <c r="B93" s="4">
        <v>5</v>
      </c>
      <c r="C93" s="13">
        <v>15</v>
      </c>
      <c r="D93" s="61"/>
      <c r="F93" s="25">
        <f t="shared" si="18"/>
        <v>75</v>
      </c>
    </row>
    <row r="94" spans="1:9">
      <c r="A94" s="10" t="s">
        <v>102</v>
      </c>
      <c r="B94" s="10">
        <v>25</v>
      </c>
      <c r="C94" s="60">
        <v>150</v>
      </c>
      <c r="D94" s="61"/>
      <c r="F94" s="25">
        <f t="shared" si="18"/>
        <v>3750</v>
      </c>
      <c r="H94" s="36" t="s">
        <v>127</v>
      </c>
    </row>
    <row r="95" spans="1:9">
      <c r="A95" s="33"/>
      <c r="B95" s="70" t="s">
        <v>103</v>
      </c>
      <c r="C95" s="71"/>
      <c r="D95" s="61"/>
      <c r="F95" s="57">
        <f>SUM(F83:F94)</f>
        <v>13845</v>
      </c>
      <c r="H95" s="21">
        <f>SUM(F83:F93)</f>
        <v>10095</v>
      </c>
    </row>
    <row r="96" spans="1:9">
      <c r="A96" s="33"/>
      <c r="B96" s="33"/>
      <c r="C96" s="33"/>
      <c r="D96" s="75"/>
      <c r="E96" s="71"/>
      <c r="F96" s="25"/>
    </row>
    <row r="97" spans="1:8">
      <c r="A97" s="9" t="s">
        <v>104</v>
      </c>
      <c r="B97" s="33"/>
      <c r="C97" s="33"/>
      <c r="D97" s="75"/>
      <c r="E97" s="71"/>
      <c r="F97" s="58"/>
    </row>
    <row r="98" spans="1:8">
      <c r="A98" s="10"/>
      <c r="B98" s="33"/>
      <c r="C98" s="33"/>
      <c r="D98" s="74"/>
      <c r="E98" s="71"/>
    </row>
    <row r="99" spans="1:8">
      <c r="A99" s="10" t="s">
        <v>105</v>
      </c>
      <c r="B99" s="4"/>
      <c r="C99" s="33"/>
      <c r="D99" s="74"/>
      <c r="E99" s="71"/>
      <c r="F99" s="65">
        <v>10000</v>
      </c>
    </row>
    <row r="100" spans="1:8">
      <c r="A100" s="10" t="s">
        <v>106</v>
      </c>
      <c r="B100" s="33"/>
      <c r="C100" s="33"/>
      <c r="D100" s="74"/>
      <c r="E100" s="71"/>
      <c r="F100" s="65">
        <v>6000</v>
      </c>
    </row>
    <row r="101" spans="1:8">
      <c r="A101" s="10" t="s">
        <v>107</v>
      </c>
      <c r="B101" s="33"/>
      <c r="C101" s="33"/>
      <c r="D101" s="74"/>
      <c r="E101" s="71"/>
      <c r="F101" s="65">
        <v>5500</v>
      </c>
    </row>
    <row r="102" spans="1:8">
      <c r="A102" s="10"/>
      <c r="B102" s="33"/>
      <c r="C102" s="33"/>
      <c r="D102" s="72"/>
      <c r="E102" s="71"/>
      <c r="F102" s="65"/>
      <c r="H102" s="36"/>
    </row>
    <row r="103" spans="1:8">
      <c r="A103" s="33"/>
      <c r="B103" s="70" t="s">
        <v>108</v>
      </c>
      <c r="C103" s="71"/>
      <c r="D103" s="73"/>
      <c r="E103" s="71"/>
      <c r="F103" s="66">
        <f>SUM(F99:F102)</f>
        <v>21500</v>
      </c>
      <c r="H103" s="21" t="e">
        <f>SUM(F99,#REF!)</f>
        <v>#REF!</v>
      </c>
    </row>
    <row r="104" spans="1:8">
      <c r="A104" s="33"/>
      <c r="B104" s="33"/>
      <c r="C104" s="33"/>
      <c r="D104" s="75"/>
      <c r="E104" s="71"/>
      <c r="F104" s="58"/>
    </row>
    <row r="105" spans="1:8">
      <c r="A105" s="9" t="s">
        <v>109</v>
      </c>
      <c r="B105" s="33"/>
      <c r="C105" s="33"/>
      <c r="D105" s="75"/>
      <c r="E105" s="71"/>
      <c r="F105" s="58"/>
    </row>
    <row r="106" spans="1:8">
      <c r="A106" s="10" t="s">
        <v>110</v>
      </c>
      <c r="B106" s="33"/>
      <c r="C106" s="33"/>
      <c r="D106" s="74"/>
      <c r="E106" s="71"/>
      <c r="F106" s="65">
        <f>500*1.2</f>
        <v>600</v>
      </c>
    </row>
    <row r="107" spans="1:8">
      <c r="A107" s="10" t="s">
        <v>111</v>
      </c>
      <c r="B107" s="33"/>
      <c r="C107" s="33"/>
      <c r="E107" s="12"/>
      <c r="F107" s="12">
        <f>80*1.2</f>
        <v>96</v>
      </c>
    </row>
    <row r="108" spans="1:8">
      <c r="A108" s="10" t="s">
        <v>112</v>
      </c>
      <c r="B108" s="33"/>
      <c r="C108" s="33"/>
      <c r="D108" s="33"/>
      <c r="E108" s="33"/>
      <c r="F108" s="13">
        <f>K14*0.03</f>
        <v>3443.1</v>
      </c>
    </row>
    <row r="109" spans="1:8">
      <c r="A109" s="10" t="s">
        <v>113</v>
      </c>
      <c r="B109" s="33"/>
      <c r="C109" s="33"/>
      <c r="E109" s="12"/>
      <c r="F109" s="67">
        <v>300</v>
      </c>
      <c r="H109" s="36" t="s">
        <v>127</v>
      </c>
    </row>
    <row r="110" spans="1:8">
      <c r="A110" s="33"/>
      <c r="B110" s="70" t="s">
        <v>114</v>
      </c>
      <c r="C110" s="71"/>
      <c r="E110" s="35"/>
      <c r="F110" s="34">
        <f>SUM(F106:F109)</f>
        <v>4439.1000000000004</v>
      </c>
      <c r="H110" s="21" t="e">
        <f>SUM(F106,#REF!,F107,F109)+(F108*0.657)</f>
        <v>#REF!</v>
      </c>
    </row>
    <row r="111" spans="1:8">
      <c r="A111" s="33"/>
      <c r="B111" s="33"/>
      <c r="C111" s="33"/>
      <c r="D111" s="75"/>
      <c r="E111" s="71"/>
      <c r="F111" s="71"/>
    </row>
    <row r="112" spans="1:8">
      <c r="A112" s="9" t="s">
        <v>115</v>
      </c>
      <c r="B112" s="33"/>
      <c r="C112" s="33"/>
      <c r="D112" s="75"/>
      <c r="E112" s="71"/>
      <c r="F112" s="71"/>
    </row>
    <row r="113" spans="1:8">
      <c r="A113" s="10" t="s">
        <v>131</v>
      </c>
      <c r="B113" s="33"/>
      <c r="C113" s="33"/>
      <c r="F113" s="25">
        <v>1500</v>
      </c>
    </row>
    <row r="114" spans="1:8">
      <c r="A114" s="10" t="s">
        <v>130</v>
      </c>
      <c r="B114" s="33"/>
      <c r="C114" s="33"/>
      <c r="F114" s="25">
        <v>1500</v>
      </c>
    </row>
    <row r="115" spans="1:8">
      <c r="A115" s="10" t="s">
        <v>132</v>
      </c>
      <c r="B115" s="33"/>
      <c r="C115" s="33"/>
      <c r="F115" s="25">
        <v>3000</v>
      </c>
    </row>
    <row r="116" spans="1:8">
      <c r="A116" s="33"/>
      <c r="B116" s="70" t="s">
        <v>116</v>
      </c>
      <c r="C116" s="71"/>
      <c r="E116" s="37"/>
      <c r="F116" s="57">
        <f>SUM(F113:F115)</f>
        <v>6000</v>
      </c>
    </row>
    <row r="117" spans="1:8">
      <c r="A117" s="33"/>
      <c r="B117" s="33"/>
      <c r="C117" s="33"/>
      <c r="D117" s="75"/>
      <c r="E117" s="71"/>
      <c r="F117" s="71"/>
    </row>
    <row r="118" spans="1:8">
      <c r="A118" s="9" t="s">
        <v>117</v>
      </c>
      <c r="B118" s="33"/>
      <c r="C118" s="33"/>
      <c r="D118" s="75"/>
      <c r="E118" s="71"/>
      <c r="F118" s="71"/>
    </row>
    <row r="119" spans="1:8">
      <c r="A119" s="44" t="s">
        <v>118</v>
      </c>
      <c r="B119" s="20">
        <f>SUM(E2,E6,E13,E17,E18)</f>
        <v>158</v>
      </c>
      <c r="C119" s="11">
        <v>20</v>
      </c>
      <c r="F119" s="25">
        <f t="shared" ref="F119:F121" si="19">B119*C119</f>
        <v>3160</v>
      </c>
    </row>
    <row r="120" spans="1:8">
      <c r="A120" s="44" t="s">
        <v>119</v>
      </c>
      <c r="B120" s="20">
        <f>SUM(E3,E8,E9,E14,E19,E20)</f>
        <v>180</v>
      </c>
      <c r="C120" s="11">
        <v>10</v>
      </c>
      <c r="F120" s="25">
        <f t="shared" si="19"/>
        <v>1800</v>
      </c>
    </row>
    <row r="121" spans="1:8">
      <c r="A121" s="44" t="s">
        <v>120</v>
      </c>
      <c r="B121" s="20">
        <f>SUM(E4,E10,E11,E15,E21,E22)</f>
        <v>12</v>
      </c>
      <c r="C121" s="11">
        <v>15</v>
      </c>
      <c r="F121" s="25">
        <f t="shared" si="19"/>
        <v>180</v>
      </c>
    </row>
    <row r="122" spans="1:8">
      <c r="A122" s="44" t="s">
        <v>121</v>
      </c>
      <c r="B122" s="10"/>
      <c r="C122" s="11"/>
      <c r="D122" s="12"/>
      <c r="E122" s="12"/>
      <c r="F122" s="68">
        <f>H12+H23</f>
        <v>32655</v>
      </c>
    </row>
    <row r="123" spans="1:8">
      <c r="A123" s="33"/>
      <c r="B123" s="70" t="s">
        <v>122</v>
      </c>
      <c r="C123" s="71"/>
      <c r="E123" s="35"/>
      <c r="F123" s="34">
        <f>SUM(F119:F122)</f>
        <v>37795</v>
      </c>
    </row>
    <row r="124" spans="1:8">
      <c r="A124" s="33"/>
      <c r="B124" s="40"/>
      <c r="C124" s="40"/>
      <c r="D124" s="77"/>
      <c r="E124" s="71"/>
      <c r="F124" s="71"/>
      <c r="H124" s="36"/>
    </row>
    <row r="125" spans="1:8">
      <c r="A125" s="33"/>
      <c r="B125" s="76" t="s">
        <v>123</v>
      </c>
      <c r="C125" s="71"/>
      <c r="D125" s="41"/>
      <c r="E125" s="41"/>
      <c r="F125" s="42">
        <f>SUM(F123,F116,F110,F103,F95,F80,F67)</f>
        <v>132706.1</v>
      </c>
      <c r="H125" s="21" t="e">
        <f>SUM(H67,H80,H94,H103,H110)</f>
        <v>#REF!</v>
      </c>
    </row>
    <row r="126" spans="1:8">
      <c r="A126" s="33"/>
      <c r="B126" s="40"/>
      <c r="C126" s="40"/>
      <c r="D126" s="41"/>
      <c r="E126" s="41"/>
      <c r="F126" s="43"/>
    </row>
    <row r="127" spans="1:8">
      <c r="A127" s="33"/>
      <c r="B127" s="76" t="s">
        <v>124</v>
      </c>
      <c r="C127" s="71"/>
      <c r="D127" s="41"/>
      <c r="E127" s="41"/>
      <c r="F127" s="42">
        <f>F42-F125</f>
        <v>38838.899999999994</v>
      </c>
    </row>
    <row r="128" spans="1:8">
      <c r="F128" s="21"/>
    </row>
    <row r="129" spans="6:6">
      <c r="F129" s="21"/>
    </row>
    <row r="130" spans="6:6">
      <c r="F130" s="21"/>
    </row>
    <row r="131" spans="6:6">
      <c r="F131" s="21"/>
    </row>
    <row r="132" spans="6:6">
      <c r="F132" s="21"/>
    </row>
    <row r="133" spans="6:6">
      <c r="F133" s="21"/>
    </row>
    <row r="134" spans="6:6">
      <c r="F134" s="21"/>
    </row>
    <row r="135" spans="6:6">
      <c r="F135" s="21"/>
    </row>
    <row r="136" spans="6:6">
      <c r="F136" s="21"/>
    </row>
    <row r="137" spans="6:6">
      <c r="F137" s="21"/>
    </row>
    <row r="138" spans="6:6">
      <c r="F138" s="21"/>
    </row>
    <row r="139" spans="6:6">
      <c r="F139" s="21"/>
    </row>
    <row r="140" spans="6:6">
      <c r="F140" s="21"/>
    </row>
    <row r="141" spans="6:6">
      <c r="F141" s="21"/>
    </row>
    <row r="142" spans="6:6">
      <c r="F142" s="21"/>
    </row>
    <row r="143" spans="6:6">
      <c r="F143" s="21"/>
    </row>
    <row r="144" spans="6:6">
      <c r="F144" s="21"/>
    </row>
    <row r="145" spans="6:6">
      <c r="F145" s="21"/>
    </row>
    <row r="146" spans="6:6">
      <c r="F146" s="21"/>
    </row>
    <row r="147" spans="6:6">
      <c r="F147" s="21"/>
    </row>
    <row r="148" spans="6:6">
      <c r="F148" s="21"/>
    </row>
    <row r="149" spans="6:6">
      <c r="F149" s="21"/>
    </row>
    <row r="150" spans="6:6">
      <c r="F150" s="21"/>
    </row>
    <row r="151" spans="6:6">
      <c r="F151" s="21"/>
    </row>
    <row r="152" spans="6:6">
      <c r="F152" s="21"/>
    </row>
    <row r="153" spans="6:6">
      <c r="F153" s="21"/>
    </row>
    <row r="154" spans="6:6">
      <c r="F154" s="21"/>
    </row>
    <row r="155" spans="6:6">
      <c r="F155" s="21"/>
    </row>
    <row r="156" spans="6:6">
      <c r="F156" s="21"/>
    </row>
    <row r="157" spans="6:6">
      <c r="F157" s="21"/>
    </row>
    <row r="158" spans="6:6">
      <c r="F158" s="21"/>
    </row>
    <row r="159" spans="6:6">
      <c r="F159" s="21"/>
    </row>
    <row r="160" spans="6:6">
      <c r="F160" s="21"/>
    </row>
    <row r="161" spans="6:6">
      <c r="F161" s="21"/>
    </row>
    <row r="162" spans="6:6">
      <c r="F162" s="21"/>
    </row>
    <row r="163" spans="6:6">
      <c r="F163" s="21"/>
    </row>
    <row r="164" spans="6:6">
      <c r="F164" s="21"/>
    </row>
    <row r="165" spans="6:6">
      <c r="F165" s="21"/>
    </row>
    <row r="166" spans="6:6">
      <c r="F166" s="21"/>
    </row>
    <row r="167" spans="6:6">
      <c r="F167" s="21"/>
    </row>
    <row r="168" spans="6:6">
      <c r="F168" s="21"/>
    </row>
    <row r="169" spans="6:6">
      <c r="F169" s="21"/>
    </row>
    <row r="170" spans="6:6">
      <c r="F170" s="21"/>
    </row>
    <row r="171" spans="6:6">
      <c r="F171" s="21"/>
    </row>
    <row r="172" spans="6:6">
      <c r="F172" s="21"/>
    </row>
    <row r="173" spans="6:6">
      <c r="F173" s="21"/>
    </row>
    <row r="174" spans="6:6">
      <c r="F174" s="21"/>
    </row>
    <row r="175" spans="6:6">
      <c r="F175" s="21"/>
    </row>
    <row r="176" spans="6:6">
      <c r="F176" s="21"/>
    </row>
    <row r="177" spans="6:6">
      <c r="F177" s="21"/>
    </row>
    <row r="178" spans="6:6">
      <c r="F178" s="21"/>
    </row>
    <row r="179" spans="6:6">
      <c r="F179" s="21"/>
    </row>
    <row r="180" spans="6:6">
      <c r="F180" s="21"/>
    </row>
    <row r="181" spans="6:6">
      <c r="F181" s="21"/>
    </row>
    <row r="182" spans="6:6">
      <c r="F182" s="21"/>
    </row>
    <row r="183" spans="6:6">
      <c r="F183" s="21"/>
    </row>
    <row r="184" spans="6:6">
      <c r="F184" s="21"/>
    </row>
    <row r="185" spans="6:6">
      <c r="F185" s="21"/>
    </row>
    <row r="186" spans="6:6">
      <c r="F186" s="21"/>
    </row>
    <row r="187" spans="6:6">
      <c r="F187" s="21"/>
    </row>
    <row r="188" spans="6:6">
      <c r="F188" s="21"/>
    </row>
    <row r="189" spans="6:6">
      <c r="F189" s="21"/>
    </row>
    <row r="190" spans="6:6">
      <c r="F190" s="21"/>
    </row>
    <row r="191" spans="6:6">
      <c r="F191" s="21"/>
    </row>
    <row r="192" spans="6:6">
      <c r="F192" s="21"/>
    </row>
    <row r="193" spans="6:6">
      <c r="F193" s="21"/>
    </row>
    <row r="194" spans="6:6">
      <c r="F194" s="21"/>
    </row>
    <row r="195" spans="6:6">
      <c r="F195" s="21"/>
    </row>
    <row r="196" spans="6:6">
      <c r="F196" s="21"/>
    </row>
    <row r="197" spans="6:6">
      <c r="F197" s="21"/>
    </row>
    <row r="198" spans="6:6">
      <c r="F198" s="21"/>
    </row>
    <row r="199" spans="6:6">
      <c r="F199" s="21"/>
    </row>
    <row r="200" spans="6:6">
      <c r="F200" s="21"/>
    </row>
    <row r="201" spans="6:6">
      <c r="F201" s="21"/>
    </row>
    <row r="202" spans="6:6">
      <c r="F202" s="21"/>
    </row>
    <row r="203" spans="6:6">
      <c r="F203" s="21"/>
    </row>
    <row r="204" spans="6:6">
      <c r="F204" s="21"/>
    </row>
    <row r="205" spans="6:6">
      <c r="F205" s="21"/>
    </row>
    <row r="206" spans="6:6">
      <c r="F206" s="21"/>
    </row>
    <row r="207" spans="6:6">
      <c r="F207" s="21"/>
    </row>
    <row r="208" spans="6:6">
      <c r="F208" s="21"/>
    </row>
    <row r="209" spans="6:6">
      <c r="F209" s="21"/>
    </row>
    <row r="210" spans="6:6">
      <c r="F210" s="21"/>
    </row>
    <row r="211" spans="6:6">
      <c r="F211" s="21"/>
    </row>
    <row r="212" spans="6:6">
      <c r="F212" s="21"/>
    </row>
    <row r="213" spans="6:6">
      <c r="F213" s="21"/>
    </row>
    <row r="214" spans="6:6">
      <c r="F214" s="21"/>
    </row>
    <row r="215" spans="6:6">
      <c r="F215" s="21"/>
    </row>
    <row r="216" spans="6:6">
      <c r="F216" s="21"/>
    </row>
    <row r="217" spans="6:6">
      <c r="F217" s="21"/>
    </row>
    <row r="218" spans="6:6">
      <c r="F218" s="21"/>
    </row>
    <row r="219" spans="6:6">
      <c r="F219" s="21"/>
    </row>
    <row r="220" spans="6:6">
      <c r="F220" s="21"/>
    </row>
    <row r="221" spans="6:6">
      <c r="F221" s="21"/>
    </row>
    <row r="222" spans="6:6">
      <c r="F222" s="21"/>
    </row>
    <row r="223" spans="6:6">
      <c r="F223" s="21"/>
    </row>
    <row r="224" spans="6:6">
      <c r="F224" s="21"/>
    </row>
    <row r="225" spans="6:6">
      <c r="F225" s="21"/>
    </row>
    <row r="226" spans="6:6">
      <c r="F226" s="21"/>
    </row>
    <row r="227" spans="6:6">
      <c r="F227" s="21"/>
    </row>
    <row r="228" spans="6:6">
      <c r="F228" s="21"/>
    </row>
    <row r="229" spans="6:6">
      <c r="F229" s="21"/>
    </row>
    <row r="230" spans="6:6">
      <c r="F230" s="21"/>
    </row>
    <row r="231" spans="6:6">
      <c r="F231" s="21"/>
    </row>
    <row r="232" spans="6:6">
      <c r="F232" s="21"/>
    </row>
    <row r="233" spans="6:6">
      <c r="F233" s="21"/>
    </row>
    <row r="234" spans="6:6">
      <c r="F234" s="21"/>
    </row>
    <row r="235" spans="6:6">
      <c r="F235" s="21"/>
    </row>
    <row r="236" spans="6:6">
      <c r="F236" s="21"/>
    </row>
    <row r="237" spans="6:6">
      <c r="F237" s="21"/>
    </row>
    <row r="238" spans="6:6">
      <c r="F238" s="21"/>
    </row>
    <row r="239" spans="6:6">
      <c r="F239" s="21"/>
    </row>
    <row r="240" spans="6:6">
      <c r="F240" s="21"/>
    </row>
    <row r="241" spans="6:6">
      <c r="F241" s="21"/>
    </row>
    <row r="242" spans="6:6">
      <c r="F242" s="21"/>
    </row>
    <row r="243" spans="6:6">
      <c r="F243" s="21"/>
    </row>
    <row r="244" spans="6:6">
      <c r="F244" s="21"/>
    </row>
    <row r="245" spans="6:6">
      <c r="F245" s="21"/>
    </row>
    <row r="246" spans="6:6">
      <c r="F246" s="21"/>
    </row>
    <row r="247" spans="6:6">
      <c r="F247" s="21"/>
    </row>
    <row r="248" spans="6:6">
      <c r="F248" s="21"/>
    </row>
    <row r="249" spans="6:6">
      <c r="F249" s="21"/>
    </row>
    <row r="250" spans="6:6">
      <c r="F250" s="21"/>
    </row>
    <row r="251" spans="6:6">
      <c r="F251" s="21"/>
    </row>
    <row r="252" spans="6:6">
      <c r="F252" s="21"/>
    </row>
    <row r="253" spans="6:6">
      <c r="F253" s="21"/>
    </row>
    <row r="254" spans="6:6">
      <c r="F254" s="21"/>
    </row>
    <row r="255" spans="6:6">
      <c r="F255" s="21"/>
    </row>
    <row r="256" spans="6:6">
      <c r="F256" s="21"/>
    </row>
    <row r="257" spans="6:6">
      <c r="F257" s="21"/>
    </row>
    <row r="258" spans="6:6">
      <c r="F258" s="21"/>
    </row>
    <row r="259" spans="6:6">
      <c r="F259" s="21"/>
    </row>
    <row r="260" spans="6:6">
      <c r="F260" s="21"/>
    </row>
    <row r="261" spans="6:6">
      <c r="F261" s="21"/>
    </row>
    <row r="262" spans="6:6">
      <c r="F262" s="21"/>
    </row>
    <row r="263" spans="6:6">
      <c r="F263" s="21"/>
    </row>
    <row r="264" spans="6:6">
      <c r="F264" s="21"/>
    </row>
    <row r="265" spans="6:6">
      <c r="F265" s="21"/>
    </row>
    <row r="266" spans="6:6">
      <c r="F266" s="21"/>
    </row>
    <row r="267" spans="6:6">
      <c r="F267" s="21"/>
    </row>
    <row r="268" spans="6:6">
      <c r="F268" s="21"/>
    </row>
    <row r="269" spans="6:6">
      <c r="F269" s="21"/>
    </row>
    <row r="270" spans="6:6">
      <c r="F270" s="21"/>
    </row>
    <row r="271" spans="6:6">
      <c r="F271" s="21"/>
    </row>
    <row r="272" spans="6:6">
      <c r="F272" s="21"/>
    </row>
    <row r="273" spans="6:6">
      <c r="F273" s="21"/>
    </row>
    <row r="274" spans="6:6">
      <c r="F274" s="21"/>
    </row>
    <row r="275" spans="6:6">
      <c r="F275" s="21"/>
    </row>
    <row r="276" spans="6:6">
      <c r="F276" s="21"/>
    </row>
    <row r="277" spans="6:6">
      <c r="F277" s="21"/>
    </row>
    <row r="278" spans="6:6">
      <c r="F278" s="21"/>
    </row>
    <row r="279" spans="6:6">
      <c r="F279" s="21"/>
    </row>
    <row r="280" spans="6:6">
      <c r="F280" s="21"/>
    </row>
    <row r="281" spans="6:6">
      <c r="F281" s="21"/>
    </row>
    <row r="282" spans="6:6">
      <c r="F282" s="21"/>
    </row>
    <row r="283" spans="6:6">
      <c r="F283" s="21"/>
    </row>
    <row r="284" spans="6:6">
      <c r="F284" s="21"/>
    </row>
    <row r="285" spans="6:6">
      <c r="F285" s="21"/>
    </row>
    <row r="286" spans="6:6">
      <c r="F286" s="21"/>
    </row>
    <row r="287" spans="6:6">
      <c r="F287" s="21"/>
    </row>
    <row r="288" spans="6:6">
      <c r="F288" s="21"/>
    </row>
    <row r="289" spans="6:6">
      <c r="F289" s="21"/>
    </row>
    <row r="290" spans="6:6">
      <c r="F290" s="21"/>
    </row>
    <row r="291" spans="6:6">
      <c r="F291" s="21"/>
    </row>
    <row r="292" spans="6:6">
      <c r="F292" s="21"/>
    </row>
    <row r="293" spans="6:6">
      <c r="F293" s="21"/>
    </row>
    <row r="294" spans="6:6">
      <c r="F294" s="21"/>
    </row>
    <row r="295" spans="6:6">
      <c r="F295" s="21"/>
    </row>
    <row r="296" spans="6:6">
      <c r="F296" s="21"/>
    </row>
    <row r="297" spans="6:6">
      <c r="F297" s="21"/>
    </row>
    <row r="298" spans="6:6">
      <c r="F298" s="21"/>
    </row>
    <row r="299" spans="6:6">
      <c r="F299" s="21"/>
    </row>
    <row r="300" spans="6:6">
      <c r="F300" s="21"/>
    </row>
    <row r="301" spans="6:6">
      <c r="F301" s="21"/>
    </row>
    <row r="302" spans="6:6">
      <c r="F302" s="21"/>
    </row>
    <row r="303" spans="6:6">
      <c r="F303" s="21"/>
    </row>
    <row r="304" spans="6:6">
      <c r="F304" s="21"/>
    </row>
    <row r="305" spans="6:6">
      <c r="F305" s="21"/>
    </row>
    <row r="306" spans="6:6">
      <c r="F306" s="21"/>
    </row>
    <row r="307" spans="6:6">
      <c r="F307" s="21"/>
    </row>
    <row r="308" spans="6:6">
      <c r="F308" s="21"/>
    </row>
    <row r="309" spans="6:6">
      <c r="F309" s="21"/>
    </row>
    <row r="310" spans="6:6">
      <c r="F310" s="21"/>
    </row>
    <row r="311" spans="6:6">
      <c r="F311" s="21"/>
    </row>
    <row r="312" spans="6:6">
      <c r="F312" s="21"/>
    </row>
    <row r="313" spans="6:6">
      <c r="F313" s="21"/>
    </row>
    <row r="314" spans="6:6">
      <c r="F314" s="21"/>
    </row>
    <row r="315" spans="6:6">
      <c r="F315" s="21"/>
    </row>
    <row r="316" spans="6:6">
      <c r="F316" s="21"/>
    </row>
    <row r="317" spans="6:6">
      <c r="F317" s="21"/>
    </row>
    <row r="318" spans="6:6">
      <c r="F318" s="21"/>
    </row>
    <row r="319" spans="6:6">
      <c r="F319" s="21"/>
    </row>
    <row r="320" spans="6:6">
      <c r="F320" s="21"/>
    </row>
    <row r="321" spans="6:6">
      <c r="F321" s="21"/>
    </row>
    <row r="322" spans="6:6">
      <c r="F322" s="21"/>
    </row>
    <row r="323" spans="6:6">
      <c r="F323" s="21"/>
    </row>
    <row r="324" spans="6:6">
      <c r="F324" s="21"/>
    </row>
    <row r="325" spans="6:6">
      <c r="F325" s="21"/>
    </row>
    <row r="326" spans="6:6">
      <c r="F326" s="21"/>
    </row>
    <row r="327" spans="6:6">
      <c r="F327" s="21"/>
    </row>
    <row r="328" spans="6:6">
      <c r="F328" s="21"/>
    </row>
    <row r="329" spans="6:6">
      <c r="F329" s="21"/>
    </row>
    <row r="330" spans="6:6">
      <c r="F330" s="21"/>
    </row>
    <row r="331" spans="6:6">
      <c r="F331" s="21"/>
    </row>
    <row r="332" spans="6:6">
      <c r="F332" s="21"/>
    </row>
    <row r="333" spans="6:6">
      <c r="F333" s="21"/>
    </row>
    <row r="334" spans="6:6">
      <c r="F334" s="21"/>
    </row>
    <row r="335" spans="6:6">
      <c r="F335" s="21"/>
    </row>
    <row r="336" spans="6:6">
      <c r="F336" s="21"/>
    </row>
    <row r="337" spans="6:6">
      <c r="F337" s="21"/>
    </row>
    <row r="338" spans="6:6">
      <c r="F338" s="21"/>
    </row>
    <row r="339" spans="6:6">
      <c r="F339" s="21"/>
    </row>
    <row r="340" spans="6:6">
      <c r="F340" s="21"/>
    </row>
    <row r="341" spans="6:6">
      <c r="F341" s="21"/>
    </row>
    <row r="342" spans="6:6">
      <c r="F342" s="21"/>
    </row>
    <row r="343" spans="6:6">
      <c r="F343" s="21"/>
    </row>
    <row r="344" spans="6:6">
      <c r="F344" s="21"/>
    </row>
    <row r="345" spans="6:6">
      <c r="F345" s="21"/>
    </row>
    <row r="346" spans="6:6">
      <c r="F346" s="21"/>
    </row>
    <row r="347" spans="6:6">
      <c r="F347" s="21"/>
    </row>
    <row r="348" spans="6:6">
      <c r="F348" s="21"/>
    </row>
    <row r="349" spans="6:6">
      <c r="F349" s="21"/>
    </row>
    <row r="350" spans="6:6">
      <c r="F350" s="21"/>
    </row>
    <row r="351" spans="6:6">
      <c r="F351" s="21"/>
    </row>
    <row r="352" spans="6:6">
      <c r="F352" s="21"/>
    </row>
    <row r="353" spans="6:6">
      <c r="F353" s="21"/>
    </row>
    <row r="354" spans="6:6">
      <c r="F354" s="21"/>
    </row>
    <row r="355" spans="6:6">
      <c r="F355" s="21"/>
    </row>
    <row r="356" spans="6:6">
      <c r="F356" s="21"/>
    </row>
    <row r="357" spans="6:6">
      <c r="F357" s="21"/>
    </row>
    <row r="358" spans="6:6">
      <c r="F358" s="21"/>
    </row>
    <row r="359" spans="6:6">
      <c r="F359" s="21"/>
    </row>
    <row r="360" spans="6:6">
      <c r="F360" s="21"/>
    </row>
    <row r="361" spans="6:6">
      <c r="F361" s="21"/>
    </row>
    <row r="362" spans="6:6">
      <c r="F362" s="21"/>
    </row>
    <row r="363" spans="6:6">
      <c r="F363" s="21"/>
    </row>
    <row r="364" spans="6:6">
      <c r="F364" s="21"/>
    </row>
    <row r="365" spans="6:6">
      <c r="F365" s="21"/>
    </row>
    <row r="366" spans="6:6">
      <c r="F366" s="21"/>
    </row>
    <row r="367" spans="6:6">
      <c r="F367" s="21"/>
    </row>
    <row r="368" spans="6:6">
      <c r="F368" s="21"/>
    </row>
    <row r="369" spans="6:6">
      <c r="F369" s="21"/>
    </row>
    <row r="370" spans="6:6">
      <c r="F370" s="21"/>
    </row>
    <row r="371" spans="6:6">
      <c r="F371" s="21"/>
    </row>
    <row r="372" spans="6:6">
      <c r="F372" s="21"/>
    </row>
    <row r="373" spans="6:6">
      <c r="F373" s="21"/>
    </row>
    <row r="374" spans="6:6">
      <c r="F374" s="21"/>
    </row>
    <row r="375" spans="6:6">
      <c r="F375" s="21"/>
    </row>
    <row r="376" spans="6:6">
      <c r="F376" s="21"/>
    </row>
    <row r="377" spans="6:6">
      <c r="F377" s="21"/>
    </row>
    <row r="378" spans="6:6">
      <c r="F378" s="21"/>
    </row>
    <row r="379" spans="6:6">
      <c r="F379" s="21"/>
    </row>
    <row r="380" spans="6:6">
      <c r="F380" s="21"/>
    </row>
    <row r="381" spans="6:6">
      <c r="F381" s="21"/>
    </row>
    <row r="382" spans="6:6">
      <c r="F382" s="21"/>
    </row>
    <row r="383" spans="6:6">
      <c r="F383" s="21"/>
    </row>
    <row r="384" spans="6:6">
      <c r="F384" s="21"/>
    </row>
    <row r="385" spans="6:6">
      <c r="F385" s="21"/>
    </row>
    <row r="386" spans="6:6">
      <c r="F386" s="21"/>
    </row>
    <row r="387" spans="6:6">
      <c r="F387" s="21"/>
    </row>
    <row r="388" spans="6:6">
      <c r="F388" s="21"/>
    </row>
    <row r="389" spans="6:6">
      <c r="F389" s="21"/>
    </row>
    <row r="390" spans="6:6">
      <c r="F390" s="21"/>
    </row>
    <row r="391" spans="6:6">
      <c r="F391" s="21"/>
    </row>
    <row r="392" spans="6:6">
      <c r="F392" s="21"/>
    </row>
    <row r="393" spans="6:6">
      <c r="F393" s="21"/>
    </row>
    <row r="394" spans="6:6">
      <c r="F394" s="21"/>
    </row>
    <row r="395" spans="6:6">
      <c r="F395" s="21"/>
    </row>
    <row r="396" spans="6:6">
      <c r="F396" s="21"/>
    </row>
    <row r="397" spans="6:6">
      <c r="F397" s="21"/>
    </row>
    <row r="398" spans="6:6">
      <c r="F398" s="21"/>
    </row>
    <row r="399" spans="6:6">
      <c r="F399" s="21"/>
    </row>
    <row r="400" spans="6:6">
      <c r="F400" s="21"/>
    </row>
    <row r="401" spans="6:6">
      <c r="F401" s="21"/>
    </row>
    <row r="402" spans="6:6">
      <c r="F402" s="21"/>
    </row>
    <row r="403" spans="6:6">
      <c r="F403" s="21"/>
    </row>
    <row r="404" spans="6:6">
      <c r="F404" s="21"/>
    </row>
    <row r="405" spans="6:6">
      <c r="F405" s="21"/>
    </row>
    <row r="406" spans="6:6">
      <c r="F406" s="21"/>
    </row>
    <row r="407" spans="6:6">
      <c r="F407" s="21"/>
    </row>
    <row r="408" spans="6:6">
      <c r="F408" s="21"/>
    </row>
    <row r="409" spans="6:6">
      <c r="F409" s="21"/>
    </row>
    <row r="410" spans="6:6">
      <c r="F410" s="21"/>
    </row>
    <row r="411" spans="6:6">
      <c r="F411" s="21"/>
    </row>
    <row r="412" spans="6:6">
      <c r="F412" s="21"/>
    </row>
    <row r="413" spans="6:6">
      <c r="F413" s="21"/>
    </row>
    <row r="414" spans="6:6">
      <c r="F414" s="21"/>
    </row>
    <row r="415" spans="6:6">
      <c r="F415" s="21"/>
    </row>
    <row r="416" spans="6:6">
      <c r="F416" s="21"/>
    </row>
    <row r="417" spans="6:6">
      <c r="F417" s="21"/>
    </row>
    <row r="418" spans="6:6">
      <c r="F418" s="21"/>
    </row>
    <row r="419" spans="6:6">
      <c r="F419" s="21"/>
    </row>
    <row r="420" spans="6:6">
      <c r="F420" s="21"/>
    </row>
    <row r="421" spans="6:6">
      <c r="F421" s="21"/>
    </row>
    <row r="422" spans="6:6">
      <c r="F422" s="21"/>
    </row>
    <row r="423" spans="6:6">
      <c r="F423" s="21"/>
    </row>
    <row r="424" spans="6:6">
      <c r="F424" s="21"/>
    </row>
    <row r="425" spans="6:6">
      <c r="F425" s="21"/>
    </row>
    <row r="426" spans="6:6">
      <c r="F426" s="21"/>
    </row>
    <row r="427" spans="6:6">
      <c r="F427" s="21"/>
    </row>
    <row r="428" spans="6:6">
      <c r="F428" s="21"/>
    </row>
    <row r="429" spans="6:6">
      <c r="F429" s="21"/>
    </row>
    <row r="430" spans="6:6">
      <c r="F430" s="21"/>
    </row>
    <row r="431" spans="6:6">
      <c r="F431" s="21"/>
    </row>
    <row r="432" spans="6:6">
      <c r="F432" s="21"/>
    </row>
    <row r="433" spans="6:6">
      <c r="F433" s="21"/>
    </row>
    <row r="434" spans="6:6">
      <c r="F434" s="21"/>
    </row>
    <row r="435" spans="6:6">
      <c r="F435" s="21"/>
    </row>
    <row r="436" spans="6:6">
      <c r="F436" s="21"/>
    </row>
    <row r="437" spans="6:6">
      <c r="F437" s="21"/>
    </row>
    <row r="438" spans="6:6">
      <c r="F438" s="21"/>
    </row>
    <row r="439" spans="6:6">
      <c r="F439" s="21"/>
    </row>
    <row r="440" spans="6:6">
      <c r="F440" s="21"/>
    </row>
    <row r="441" spans="6:6">
      <c r="F441" s="21"/>
    </row>
    <row r="442" spans="6:6">
      <c r="F442" s="21"/>
    </row>
    <row r="443" spans="6:6">
      <c r="F443" s="21"/>
    </row>
    <row r="444" spans="6:6">
      <c r="F444" s="21"/>
    </row>
    <row r="445" spans="6:6">
      <c r="F445" s="21"/>
    </row>
    <row r="446" spans="6:6">
      <c r="F446" s="21"/>
    </row>
    <row r="447" spans="6:6">
      <c r="F447" s="21"/>
    </row>
    <row r="448" spans="6:6">
      <c r="F448" s="21"/>
    </row>
    <row r="449" spans="6:6">
      <c r="F449" s="21"/>
    </row>
    <row r="450" spans="6:6">
      <c r="F450" s="21"/>
    </row>
    <row r="451" spans="6:6">
      <c r="F451" s="21"/>
    </row>
    <row r="452" spans="6:6">
      <c r="F452" s="21"/>
    </row>
    <row r="453" spans="6:6">
      <c r="F453" s="21"/>
    </row>
    <row r="454" spans="6:6">
      <c r="F454" s="21"/>
    </row>
    <row r="455" spans="6:6">
      <c r="F455" s="21"/>
    </row>
    <row r="456" spans="6:6">
      <c r="F456" s="21"/>
    </row>
    <row r="457" spans="6:6">
      <c r="F457" s="21"/>
    </row>
    <row r="458" spans="6:6">
      <c r="F458" s="21"/>
    </row>
    <row r="459" spans="6:6">
      <c r="F459" s="21"/>
    </row>
    <row r="460" spans="6:6">
      <c r="F460" s="21"/>
    </row>
    <row r="461" spans="6:6">
      <c r="F461" s="21"/>
    </row>
    <row r="462" spans="6:6">
      <c r="F462" s="21"/>
    </row>
    <row r="463" spans="6:6">
      <c r="F463" s="21"/>
    </row>
    <row r="464" spans="6:6">
      <c r="F464" s="21"/>
    </row>
    <row r="465" spans="6:6">
      <c r="F465" s="21"/>
    </row>
    <row r="466" spans="6:6">
      <c r="F466" s="21"/>
    </row>
    <row r="467" spans="6:6">
      <c r="F467" s="21"/>
    </row>
    <row r="468" spans="6:6">
      <c r="F468" s="21"/>
    </row>
    <row r="469" spans="6:6">
      <c r="F469" s="21"/>
    </row>
    <row r="470" spans="6:6">
      <c r="F470" s="21"/>
    </row>
    <row r="471" spans="6:6">
      <c r="F471" s="21"/>
    </row>
    <row r="472" spans="6:6">
      <c r="F472" s="21"/>
    </row>
    <row r="473" spans="6:6">
      <c r="F473" s="21"/>
    </row>
    <row r="474" spans="6:6">
      <c r="F474" s="21"/>
    </row>
    <row r="475" spans="6:6">
      <c r="F475" s="21"/>
    </row>
    <row r="476" spans="6:6">
      <c r="F476" s="21"/>
    </row>
    <row r="477" spans="6:6">
      <c r="F477" s="21"/>
    </row>
    <row r="478" spans="6:6">
      <c r="F478" s="21"/>
    </row>
    <row r="479" spans="6:6">
      <c r="F479" s="21"/>
    </row>
    <row r="480" spans="6:6">
      <c r="F480" s="21"/>
    </row>
    <row r="481" spans="6:6">
      <c r="F481" s="21"/>
    </row>
    <row r="482" spans="6:6">
      <c r="F482" s="21"/>
    </row>
    <row r="483" spans="6:6">
      <c r="F483" s="21"/>
    </row>
    <row r="484" spans="6:6">
      <c r="F484" s="21"/>
    </row>
    <row r="485" spans="6:6">
      <c r="F485" s="21"/>
    </row>
    <row r="486" spans="6:6">
      <c r="F486" s="21"/>
    </row>
    <row r="487" spans="6:6">
      <c r="F487" s="21"/>
    </row>
    <row r="488" spans="6:6">
      <c r="F488" s="21"/>
    </row>
    <row r="489" spans="6:6">
      <c r="F489" s="21"/>
    </row>
    <row r="490" spans="6:6">
      <c r="F490" s="21"/>
    </row>
    <row r="491" spans="6:6">
      <c r="F491" s="21"/>
    </row>
    <row r="492" spans="6:6">
      <c r="F492" s="21"/>
    </row>
    <row r="493" spans="6:6">
      <c r="F493" s="21"/>
    </row>
    <row r="494" spans="6:6">
      <c r="F494" s="21"/>
    </row>
    <row r="495" spans="6:6">
      <c r="F495" s="21"/>
    </row>
    <row r="496" spans="6:6">
      <c r="F496" s="21"/>
    </row>
    <row r="497" spans="6:6">
      <c r="F497" s="21"/>
    </row>
    <row r="498" spans="6:6">
      <c r="F498" s="21"/>
    </row>
    <row r="499" spans="6:6">
      <c r="F499" s="21"/>
    </row>
    <row r="500" spans="6:6">
      <c r="F500" s="21"/>
    </row>
    <row r="501" spans="6:6">
      <c r="F501" s="21"/>
    </row>
    <row r="502" spans="6:6">
      <c r="F502" s="21"/>
    </row>
    <row r="503" spans="6:6">
      <c r="F503" s="21"/>
    </row>
    <row r="504" spans="6:6">
      <c r="F504" s="21"/>
    </row>
    <row r="505" spans="6:6">
      <c r="F505" s="21"/>
    </row>
    <row r="506" spans="6:6">
      <c r="F506" s="21"/>
    </row>
    <row r="507" spans="6:6">
      <c r="F507" s="21"/>
    </row>
    <row r="508" spans="6:6">
      <c r="F508" s="21"/>
    </row>
    <row r="509" spans="6:6">
      <c r="F509" s="21"/>
    </row>
    <row r="510" spans="6:6">
      <c r="F510" s="21"/>
    </row>
    <row r="511" spans="6:6">
      <c r="F511" s="21"/>
    </row>
    <row r="512" spans="6:6">
      <c r="F512" s="21"/>
    </row>
    <row r="513" spans="6:6">
      <c r="F513" s="21"/>
    </row>
    <row r="514" spans="6:6">
      <c r="F514" s="21"/>
    </row>
    <row r="515" spans="6:6">
      <c r="F515" s="21"/>
    </row>
    <row r="516" spans="6:6">
      <c r="F516" s="21"/>
    </row>
    <row r="517" spans="6:6">
      <c r="F517" s="21"/>
    </row>
    <row r="518" spans="6:6">
      <c r="F518" s="21"/>
    </row>
    <row r="519" spans="6:6">
      <c r="F519" s="21"/>
    </row>
    <row r="520" spans="6:6">
      <c r="F520" s="21"/>
    </row>
    <row r="521" spans="6:6">
      <c r="F521" s="21"/>
    </row>
    <row r="522" spans="6:6">
      <c r="F522" s="21"/>
    </row>
    <row r="523" spans="6:6">
      <c r="F523" s="21"/>
    </row>
    <row r="524" spans="6:6">
      <c r="F524" s="21"/>
    </row>
    <row r="525" spans="6:6">
      <c r="F525" s="21"/>
    </row>
    <row r="526" spans="6:6">
      <c r="F526" s="21"/>
    </row>
    <row r="527" spans="6:6">
      <c r="F527" s="21"/>
    </row>
    <row r="528" spans="6:6">
      <c r="F528" s="21"/>
    </row>
    <row r="529" spans="6:6">
      <c r="F529" s="21"/>
    </row>
    <row r="530" spans="6:6">
      <c r="F530" s="21"/>
    </row>
    <row r="531" spans="6:6">
      <c r="F531" s="21"/>
    </row>
    <row r="532" spans="6:6">
      <c r="F532" s="21"/>
    </row>
    <row r="533" spans="6:6">
      <c r="F533" s="21"/>
    </row>
    <row r="534" spans="6:6">
      <c r="F534" s="21"/>
    </row>
    <row r="535" spans="6:6">
      <c r="F535" s="21"/>
    </row>
    <row r="536" spans="6:6">
      <c r="F536" s="21"/>
    </row>
    <row r="537" spans="6:6">
      <c r="F537" s="21"/>
    </row>
    <row r="538" spans="6:6">
      <c r="F538" s="21"/>
    </row>
    <row r="539" spans="6:6">
      <c r="F539" s="21"/>
    </row>
    <row r="540" spans="6:6">
      <c r="F540" s="21"/>
    </row>
    <row r="541" spans="6:6">
      <c r="F541" s="21"/>
    </row>
    <row r="542" spans="6:6">
      <c r="F542" s="21"/>
    </row>
    <row r="543" spans="6:6">
      <c r="F543" s="21"/>
    </row>
    <row r="544" spans="6:6">
      <c r="F544" s="21"/>
    </row>
    <row r="545" spans="6:6">
      <c r="F545" s="21"/>
    </row>
    <row r="546" spans="6:6">
      <c r="F546" s="21"/>
    </row>
    <row r="547" spans="6:6">
      <c r="F547" s="21"/>
    </row>
    <row r="548" spans="6:6">
      <c r="F548" s="21"/>
    </row>
    <row r="549" spans="6:6">
      <c r="F549" s="21"/>
    </row>
    <row r="550" spans="6:6">
      <c r="F550" s="21"/>
    </row>
    <row r="551" spans="6:6">
      <c r="F551" s="21"/>
    </row>
    <row r="552" spans="6:6">
      <c r="F552" s="21"/>
    </row>
    <row r="553" spans="6:6">
      <c r="F553" s="21"/>
    </row>
    <row r="554" spans="6:6">
      <c r="F554" s="21"/>
    </row>
    <row r="555" spans="6:6">
      <c r="F555" s="21"/>
    </row>
    <row r="556" spans="6:6">
      <c r="F556" s="21"/>
    </row>
    <row r="557" spans="6:6">
      <c r="F557" s="21"/>
    </row>
    <row r="558" spans="6:6">
      <c r="F558" s="21"/>
    </row>
    <row r="559" spans="6:6">
      <c r="F559" s="21"/>
    </row>
    <row r="560" spans="6:6">
      <c r="F560" s="21"/>
    </row>
    <row r="561" spans="6:6">
      <c r="F561" s="21"/>
    </row>
    <row r="562" spans="6:6">
      <c r="F562" s="21"/>
    </row>
    <row r="563" spans="6:6">
      <c r="F563" s="21"/>
    </row>
    <row r="564" spans="6:6">
      <c r="F564" s="21"/>
    </row>
    <row r="565" spans="6:6">
      <c r="F565" s="21"/>
    </row>
    <row r="566" spans="6:6">
      <c r="F566" s="21"/>
    </row>
    <row r="567" spans="6:6">
      <c r="F567" s="21"/>
    </row>
    <row r="568" spans="6:6">
      <c r="F568" s="21"/>
    </row>
    <row r="569" spans="6:6">
      <c r="F569" s="21"/>
    </row>
    <row r="570" spans="6:6">
      <c r="F570" s="21"/>
    </row>
    <row r="571" spans="6:6">
      <c r="F571" s="21"/>
    </row>
    <row r="572" spans="6:6">
      <c r="F572" s="21"/>
    </row>
    <row r="573" spans="6:6">
      <c r="F573" s="21"/>
    </row>
    <row r="574" spans="6:6">
      <c r="F574" s="21"/>
    </row>
    <row r="575" spans="6:6">
      <c r="F575" s="21"/>
    </row>
    <row r="576" spans="6:6">
      <c r="F576" s="21"/>
    </row>
    <row r="577" spans="6:6">
      <c r="F577" s="21"/>
    </row>
    <row r="578" spans="6:6">
      <c r="F578" s="21"/>
    </row>
    <row r="579" spans="6:6">
      <c r="F579" s="21"/>
    </row>
    <row r="580" spans="6:6">
      <c r="F580" s="21"/>
    </row>
    <row r="581" spans="6:6">
      <c r="F581" s="21"/>
    </row>
    <row r="582" spans="6:6">
      <c r="F582" s="21"/>
    </row>
    <row r="583" spans="6:6">
      <c r="F583" s="21"/>
    </row>
    <row r="584" spans="6:6">
      <c r="F584" s="21"/>
    </row>
    <row r="585" spans="6:6">
      <c r="F585" s="21"/>
    </row>
    <row r="586" spans="6:6">
      <c r="F586" s="21"/>
    </row>
    <row r="587" spans="6:6">
      <c r="F587" s="21"/>
    </row>
    <row r="588" spans="6:6">
      <c r="F588" s="21"/>
    </row>
    <row r="589" spans="6:6">
      <c r="F589" s="21"/>
    </row>
    <row r="590" spans="6:6">
      <c r="F590" s="21"/>
    </row>
    <row r="591" spans="6:6">
      <c r="F591" s="21"/>
    </row>
    <row r="592" spans="6:6">
      <c r="F592" s="21"/>
    </row>
    <row r="593" spans="6:6">
      <c r="F593" s="21"/>
    </row>
    <row r="594" spans="6:6">
      <c r="F594" s="21"/>
    </row>
    <row r="595" spans="6:6">
      <c r="F595" s="21"/>
    </row>
    <row r="596" spans="6:6">
      <c r="F596" s="21"/>
    </row>
    <row r="597" spans="6:6">
      <c r="F597" s="21"/>
    </row>
    <row r="598" spans="6:6">
      <c r="F598" s="21"/>
    </row>
    <row r="599" spans="6:6">
      <c r="F599" s="21"/>
    </row>
    <row r="600" spans="6:6">
      <c r="F600" s="21"/>
    </row>
    <row r="601" spans="6:6">
      <c r="F601" s="21"/>
    </row>
    <row r="602" spans="6:6">
      <c r="F602" s="21"/>
    </row>
    <row r="603" spans="6:6">
      <c r="F603" s="21"/>
    </row>
    <row r="604" spans="6:6">
      <c r="F604" s="21"/>
    </row>
    <row r="605" spans="6:6">
      <c r="F605" s="21"/>
    </row>
    <row r="606" spans="6:6">
      <c r="F606" s="21"/>
    </row>
    <row r="607" spans="6:6">
      <c r="F607" s="21"/>
    </row>
    <row r="608" spans="6:6">
      <c r="F608" s="21"/>
    </row>
    <row r="609" spans="6:6">
      <c r="F609" s="21"/>
    </row>
    <row r="610" spans="6:6">
      <c r="F610" s="21"/>
    </row>
    <row r="611" spans="6:6">
      <c r="F611" s="21"/>
    </row>
    <row r="612" spans="6:6">
      <c r="F612" s="21"/>
    </row>
    <row r="613" spans="6:6">
      <c r="F613" s="21"/>
    </row>
    <row r="614" spans="6:6">
      <c r="F614" s="21"/>
    </row>
    <row r="615" spans="6:6">
      <c r="F615" s="21"/>
    </row>
    <row r="616" spans="6:6">
      <c r="F616" s="21"/>
    </row>
    <row r="617" spans="6:6">
      <c r="F617" s="21"/>
    </row>
    <row r="618" spans="6:6">
      <c r="F618" s="21"/>
    </row>
    <row r="619" spans="6:6">
      <c r="F619" s="21"/>
    </row>
    <row r="620" spans="6:6">
      <c r="F620" s="21"/>
    </row>
    <row r="621" spans="6:6">
      <c r="F621" s="21"/>
    </row>
    <row r="622" spans="6:6">
      <c r="F622" s="21"/>
    </row>
    <row r="623" spans="6:6">
      <c r="F623" s="21"/>
    </row>
    <row r="624" spans="6:6">
      <c r="F624" s="21"/>
    </row>
    <row r="625" spans="6:6">
      <c r="F625" s="21"/>
    </row>
    <row r="626" spans="6:6">
      <c r="F626" s="21"/>
    </row>
    <row r="627" spans="6:6">
      <c r="F627" s="21"/>
    </row>
    <row r="628" spans="6:6">
      <c r="F628" s="21"/>
    </row>
    <row r="629" spans="6:6">
      <c r="F629" s="21"/>
    </row>
    <row r="630" spans="6:6">
      <c r="F630" s="21"/>
    </row>
    <row r="631" spans="6:6">
      <c r="F631" s="21"/>
    </row>
    <row r="632" spans="6:6">
      <c r="F632" s="21"/>
    </row>
    <row r="633" spans="6:6">
      <c r="F633" s="21"/>
    </row>
    <row r="634" spans="6:6">
      <c r="F634" s="21"/>
    </row>
    <row r="635" spans="6:6">
      <c r="F635" s="21"/>
    </row>
    <row r="636" spans="6:6">
      <c r="F636" s="21"/>
    </row>
    <row r="637" spans="6:6">
      <c r="F637" s="21"/>
    </row>
    <row r="638" spans="6:6">
      <c r="F638" s="21"/>
    </row>
    <row r="639" spans="6:6">
      <c r="F639" s="21"/>
    </row>
    <row r="640" spans="6:6">
      <c r="F640" s="21"/>
    </row>
    <row r="641" spans="6:6">
      <c r="F641" s="21"/>
    </row>
    <row r="642" spans="6:6">
      <c r="F642" s="21"/>
    </row>
    <row r="643" spans="6:6">
      <c r="F643" s="21"/>
    </row>
    <row r="644" spans="6:6">
      <c r="F644" s="21"/>
    </row>
    <row r="645" spans="6:6">
      <c r="F645" s="21"/>
    </row>
    <row r="646" spans="6:6">
      <c r="F646" s="21"/>
    </row>
    <row r="647" spans="6:6">
      <c r="F647" s="21"/>
    </row>
    <row r="648" spans="6:6">
      <c r="F648" s="21"/>
    </row>
    <row r="649" spans="6:6">
      <c r="F649" s="21"/>
    </row>
    <row r="650" spans="6:6">
      <c r="F650" s="21"/>
    </row>
    <row r="651" spans="6:6">
      <c r="F651" s="21"/>
    </row>
    <row r="652" spans="6:6">
      <c r="F652" s="21"/>
    </row>
    <row r="653" spans="6:6">
      <c r="F653" s="21"/>
    </row>
    <row r="654" spans="6:6">
      <c r="F654" s="21"/>
    </row>
    <row r="655" spans="6:6">
      <c r="F655" s="21"/>
    </row>
    <row r="656" spans="6:6">
      <c r="F656" s="21"/>
    </row>
    <row r="657" spans="6:6">
      <c r="F657" s="21"/>
    </row>
    <row r="658" spans="6:6">
      <c r="F658" s="21"/>
    </row>
    <row r="659" spans="6:6">
      <c r="F659" s="21"/>
    </row>
    <row r="660" spans="6:6">
      <c r="F660" s="21"/>
    </row>
    <row r="661" spans="6:6">
      <c r="F661" s="21"/>
    </row>
    <row r="662" spans="6:6">
      <c r="F662" s="21"/>
    </row>
    <row r="663" spans="6:6">
      <c r="F663" s="21"/>
    </row>
    <row r="664" spans="6:6">
      <c r="F664" s="21"/>
    </row>
    <row r="665" spans="6:6">
      <c r="F665" s="21"/>
    </row>
    <row r="666" spans="6:6">
      <c r="F666" s="21"/>
    </row>
    <row r="667" spans="6:6">
      <c r="F667" s="21"/>
    </row>
    <row r="668" spans="6:6">
      <c r="F668" s="21"/>
    </row>
    <row r="669" spans="6:6">
      <c r="F669" s="21"/>
    </row>
    <row r="670" spans="6:6">
      <c r="F670" s="21"/>
    </row>
    <row r="671" spans="6:6">
      <c r="F671" s="21"/>
    </row>
    <row r="672" spans="6:6">
      <c r="F672" s="21"/>
    </row>
    <row r="673" spans="6:6">
      <c r="F673" s="21"/>
    </row>
    <row r="674" spans="6:6">
      <c r="F674" s="21"/>
    </row>
    <row r="675" spans="6:6">
      <c r="F675" s="21"/>
    </row>
    <row r="676" spans="6:6">
      <c r="F676" s="21"/>
    </row>
    <row r="677" spans="6:6">
      <c r="F677" s="21"/>
    </row>
    <row r="678" spans="6:6">
      <c r="F678" s="21"/>
    </row>
    <row r="679" spans="6:6">
      <c r="F679" s="21"/>
    </row>
    <row r="680" spans="6:6">
      <c r="F680" s="21"/>
    </row>
    <row r="681" spans="6:6">
      <c r="F681" s="21"/>
    </row>
    <row r="682" spans="6:6">
      <c r="F682" s="21"/>
    </row>
    <row r="683" spans="6:6">
      <c r="F683" s="21"/>
    </row>
    <row r="684" spans="6:6">
      <c r="F684" s="21"/>
    </row>
    <row r="685" spans="6:6">
      <c r="F685" s="21"/>
    </row>
    <row r="686" spans="6:6">
      <c r="F686" s="21"/>
    </row>
    <row r="687" spans="6:6">
      <c r="F687" s="21"/>
    </row>
    <row r="688" spans="6:6">
      <c r="F688" s="21"/>
    </row>
    <row r="689" spans="6:6">
      <c r="F689" s="21"/>
    </row>
    <row r="690" spans="6:6">
      <c r="F690" s="21"/>
    </row>
    <row r="691" spans="6:6">
      <c r="F691" s="21"/>
    </row>
    <row r="692" spans="6:6">
      <c r="F692" s="21"/>
    </row>
    <row r="693" spans="6:6">
      <c r="F693" s="21"/>
    </row>
    <row r="694" spans="6:6">
      <c r="F694" s="21"/>
    </row>
    <row r="695" spans="6:6">
      <c r="F695" s="21"/>
    </row>
    <row r="696" spans="6:6">
      <c r="F696" s="21"/>
    </row>
    <row r="697" spans="6:6">
      <c r="F697" s="21"/>
    </row>
    <row r="698" spans="6:6">
      <c r="F698" s="21"/>
    </row>
    <row r="699" spans="6:6">
      <c r="F699" s="21"/>
    </row>
    <row r="700" spans="6:6">
      <c r="F700" s="21"/>
    </row>
    <row r="701" spans="6:6">
      <c r="F701" s="21"/>
    </row>
    <row r="702" spans="6:6">
      <c r="F702" s="21"/>
    </row>
    <row r="703" spans="6:6">
      <c r="F703" s="21"/>
    </row>
    <row r="704" spans="6:6">
      <c r="F704" s="21"/>
    </row>
    <row r="705" spans="6:6">
      <c r="F705" s="21"/>
    </row>
    <row r="706" spans="6:6">
      <c r="F706" s="21"/>
    </row>
    <row r="707" spans="6:6">
      <c r="F707" s="21"/>
    </row>
    <row r="708" spans="6:6">
      <c r="F708" s="21"/>
    </row>
    <row r="709" spans="6:6">
      <c r="F709" s="21"/>
    </row>
    <row r="710" spans="6:6">
      <c r="F710" s="21"/>
    </row>
    <row r="711" spans="6:6">
      <c r="F711" s="21"/>
    </row>
    <row r="712" spans="6:6">
      <c r="F712" s="21"/>
    </row>
    <row r="713" spans="6:6">
      <c r="F713" s="21"/>
    </row>
    <row r="714" spans="6:6">
      <c r="F714" s="21"/>
    </row>
    <row r="715" spans="6:6">
      <c r="F715" s="21"/>
    </row>
    <row r="716" spans="6:6">
      <c r="F716" s="21"/>
    </row>
    <row r="717" spans="6:6">
      <c r="F717" s="21"/>
    </row>
    <row r="718" spans="6:6">
      <c r="F718" s="21"/>
    </row>
    <row r="719" spans="6:6">
      <c r="F719" s="21"/>
    </row>
    <row r="720" spans="6:6">
      <c r="F720" s="21"/>
    </row>
    <row r="721" spans="6:6">
      <c r="F721" s="21"/>
    </row>
    <row r="722" spans="6:6">
      <c r="F722" s="21"/>
    </row>
    <row r="723" spans="6:6">
      <c r="F723" s="21"/>
    </row>
    <row r="724" spans="6:6">
      <c r="F724" s="21"/>
    </row>
    <row r="725" spans="6:6">
      <c r="F725" s="21"/>
    </row>
    <row r="726" spans="6:6">
      <c r="F726" s="21"/>
    </row>
    <row r="727" spans="6:6">
      <c r="F727" s="21"/>
    </row>
    <row r="728" spans="6:6">
      <c r="F728" s="21"/>
    </row>
    <row r="729" spans="6:6">
      <c r="F729" s="21"/>
    </row>
    <row r="730" spans="6:6">
      <c r="F730" s="21"/>
    </row>
    <row r="731" spans="6:6">
      <c r="F731" s="21"/>
    </row>
    <row r="732" spans="6:6">
      <c r="F732" s="21"/>
    </row>
    <row r="733" spans="6:6">
      <c r="F733" s="21"/>
    </row>
    <row r="734" spans="6:6">
      <c r="F734" s="21"/>
    </row>
    <row r="735" spans="6:6">
      <c r="F735" s="21"/>
    </row>
    <row r="736" spans="6:6">
      <c r="F736" s="21"/>
    </row>
    <row r="737" spans="6:6">
      <c r="F737" s="21"/>
    </row>
    <row r="738" spans="6:6">
      <c r="F738" s="21"/>
    </row>
    <row r="739" spans="6:6">
      <c r="F739" s="21"/>
    </row>
    <row r="740" spans="6:6">
      <c r="F740" s="21"/>
    </row>
    <row r="741" spans="6:6">
      <c r="F741" s="21"/>
    </row>
    <row r="742" spans="6:6">
      <c r="F742" s="21"/>
    </row>
    <row r="743" spans="6:6">
      <c r="F743" s="21"/>
    </row>
    <row r="744" spans="6:6">
      <c r="F744" s="21"/>
    </row>
    <row r="745" spans="6:6">
      <c r="F745" s="21"/>
    </row>
    <row r="746" spans="6:6">
      <c r="F746" s="21"/>
    </row>
    <row r="747" spans="6:6">
      <c r="F747" s="21"/>
    </row>
    <row r="748" spans="6:6">
      <c r="F748" s="21"/>
    </row>
    <row r="749" spans="6:6">
      <c r="F749" s="21"/>
    </row>
    <row r="750" spans="6:6">
      <c r="F750" s="21"/>
    </row>
    <row r="751" spans="6:6">
      <c r="F751" s="21"/>
    </row>
    <row r="752" spans="6:6">
      <c r="F752" s="21"/>
    </row>
    <row r="753" spans="6:6">
      <c r="F753" s="21"/>
    </row>
    <row r="754" spans="6:6">
      <c r="F754" s="21"/>
    </row>
    <row r="755" spans="6:6">
      <c r="F755" s="21"/>
    </row>
    <row r="756" spans="6:6">
      <c r="F756" s="21"/>
    </row>
    <row r="757" spans="6:6">
      <c r="F757" s="21"/>
    </row>
    <row r="758" spans="6:6">
      <c r="F758" s="21"/>
    </row>
    <row r="759" spans="6:6">
      <c r="F759" s="21"/>
    </row>
    <row r="760" spans="6:6">
      <c r="F760" s="21"/>
    </row>
    <row r="761" spans="6:6">
      <c r="F761" s="21"/>
    </row>
    <row r="762" spans="6:6">
      <c r="F762" s="21"/>
    </row>
    <row r="763" spans="6:6">
      <c r="F763" s="21"/>
    </row>
    <row r="764" spans="6:6">
      <c r="F764" s="21"/>
    </row>
    <row r="765" spans="6:6">
      <c r="F765" s="21"/>
    </row>
    <row r="766" spans="6:6">
      <c r="F766" s="21"/>
    </row>
    <row r="767" spans="6:6">
      <c r="F767" s="21"/>
    </row>
    <row r="768" spans="6:6">
      <c r="F768" s="21"/>
    </row>
    <row r="769" spans="6:6">
      <c r="F769" s="21"/>
    </row>
    <row r="770" spans="6:6">
      <c r="F770" s="21"/>
    </row>
    <row r="771" spans="6:6">
      <c r="F771" s="21"/>
    </row>
    <row r="772" spans="6:6">
      <c r="F772" s="21"/>
    </row>
    <row r="773" spans="6:6">
      <c r="F773" s="21"/>
    </row>
    <row r="774" spans="6:6">
      <c r="F774" s="21"/>
    </row>
    <row r="775" spans="6:6">
      <c r="F775" s="21"/>
    </row>
    <row r="776" spans="6:6">
      <c r="F776" s="21"/>
    </row>
    <row r="777" spans="6:6">
      <c r="F777" s="21"/>
    </row>
    <row r="778" spans="6:6">
      <c r="F778" s="21"/>
    </row>
    <row r="779" spans="6:6">
      <c r="F779" s="21"/>
    </row>
    <row r="780" spans="6:6">
      <c r="F780" s="21"/>
    </row>
    <row r="781" spans="6:6">
      <c r="F781" s="21"/>
    </row>
    <row r="782" spans="6:6">
      <c r="F782" s="21"/>
    </row>
    <row r="783" spans="6:6">
      <c r="F783" s="21"/>
    </row>
    <row r="784" spans="6:6">
      <c r="F784" s="21"/>
    </row>
    <row r="785" spans="6:6">
      <c r="F785" s="21"/>
    </row>
    <row r="786" spans="6:6">
      <c r="F786" s="21"/>
    </row>
    <row r="787" spans="6:6">
      <c r="F787" s="21"/>
    </row>
    <row r="788" spans="6:6">
      <c r="F788" s="21"/>
    </row>
    <row r="789" spans="6:6">
      <c r="F789" s="21"/>
    </row>
    <row r="790" spans="6:6">
      <c r="F790" s="21"/>
    </row>
    <row r="791" spans="6:6">
      <c r="F791" s="21"/>
    </row>
    <row r="792" spans="6:6">
      <c r="F792" s="21"/>
    </row>
    <row r="793" spans="6:6">
      <c r="F793" s="21"/>
    </row>
    <row r="794" spans="6:6">
      <c r="F794" s="21"/>
    </row>
    <row r="795" spans="6:6">
      <c r="F795" s="21"/>
    </row>
    <row r="796" spans="6:6">
      <c r="F796" s="21"/>
    </row>
    <row r="797" spans="6:6">
      <c r="F797" s="21"/>
    </row>
    <row r="798" spans="6:6">
      <c r="F798" s="21"/>
    </row>
    <row r="799" spans="6:6">
      <c r="F799" s="21"/>
    </row>
    <row r="800" spans="6:6">
      <c r="F800" s="21"/>
    </row>
    <row r="801" spans="6:6">
      <c r="F801" s="21"/>
    </row>
    <row r="802" spans="6:6">
      <c r="F802" s="21"/>
    </row>
    <row r="803" spans="6:6">
      <c r="F803" s="21"/>
    </row>
    <row r="804" spans="6:6">
      <c r="F804" s="21"/>
    </row>
    <row r="805" spans="6:6">
      <c r="F805" s="21"/>
    </row>
    <row r="806" spans="6:6">
      <c r="F806" s="21"/>
    </row>
    <row r="807" spans="6:6">
      <c r="F807" s="21"/>
    </row>
    <row r="808" spans="6:6">
      <c r="F808" s="21"/>
    </row>
    <row r="809" spans="6:6">
      <c r="F809" s="21"/>
    </row>
    <row r="810" spans="6:6">
      <c r="F810" s="21"/>
    </row>
    <row r="811" spans="6:6">
      <c r="F811" s="21"/>
    </row>
    <row r="812" spans="6:6">
      <c r="F812" s="21"/>
    </row>
    <row r="813" spans="6:6">
      <c r="F813" s="21"/>
    </row>
    <row r="814" spans="6:6">
      <c r="F814" s="21"/>
    </row>
    <row r="815" spans="6:6">
      <c r="F815" s="21"/>
    </row>
    <row r="816" spans="6:6">
      <c r="F816" s="21"/>
    </row>
    <row r="817" spans="6:6">
      <c r="F817" s="21"/>
    </row>
    <row r="818" spans="6:6">
      <c r="F818" s="21"/>
    </row>
    <row r="819" spans="6:6">
      <c r="F819" s="21"/>
    </row>
    <row r="820" spans="6:6">
      <c r="F820" s="21"/>
    </row>
    <row r="821" spans="6:6">
      <c r="F821" s="21"/>
    </row>
    <row r="822" spans="6:6">
      <c r="F822" s="21"/>
    </row>
    <row r="823" spans="6:6">
      <c r="F823" s="21"/>
    </row>
    <row r="824" spans="6:6">
      <c r="F824" s="21"/>
    </row>
    <row r="825" spans="6:6">
      <c r="F825" s="21"/>
    </row>
    <row r="826" spans="6:6">
      <c r="F826" s="21"/>
    </row>
    <row r="827" spans="6:6">
      <c r="F827" s="21"/>
    </row>
    <row r="828" spans="6:6">
      <c r="F828" s="21"/>
    </row>
    <row r="829" spans="6:6">
      <c r="F829" s="21"/>
    </row>
    <row r="830" spans="6:6">
      <c r="F830" s="21"/>
    </row>
    <row r="831" spans="6:6">
      <c r="F831" s="21"/>
    </row>
    <row r="832" spans="6:6">
      <c r="F832" s="21"/>
    </row>
    <row r="833" spans="6:6">
      <c r="F833" s="21"/>
    </row>
    <row r="834" spans="6:6">
      <c r="F834" s="21"/>
    </row>
    <row r="835" spans="6:6">
      <c r="F835" s="21"/>
    </row>
    <row r="836" spans="6:6">
      <c r="F836" s="21"/>
    </row>
    <row r="837" spans="6:6">
      <c r="F837" s="21"/>
    </row>
    <row r="838" spans="6:6">
      <c r="F838" s="21"/>
    </row>
    <row r="839" spans="6:6">
      <c r="F839" s="21"/>
    </row>
    <row r="840" spans="6:6">
      <c r="F840" s="21"/>
    </row>
    <row r="841" spans="6:6">
      <c r="F841" s="21"/>
    </row>
    <row r="842" spans="6:6">
      <c r="F842" s="21"/>
    </row>
    <row r="843" spans="6:6">
      <c r="F843" s="21"/>
    </row>
    <row r="844" spans="6:6">
      <c r="F844" s="21"/>
    </row>
    <row r="845" spans="6:6">
      <c r="F845" s="21"/>
    </row>
    <row r="846" spans="6:6">
      <c r="F846" s="21"/>
    </row>
    <row r="847" spans="6:6">
      <c r="F847" s="21"/>
    </row>
    <row r="848" spans="6:6">
      <c r="F848" s="21"/>
    </row>
    <row r="849" spans="6:6">
      <c r="F849" s="21"/>
    </row>
    <row r="850" spans="6:6">
      <c r="F850" s="21"/>
    </row>
    <row r="851" spans="6:6">
      <c r="F851" s="21"/>
    </row>
    <row r="852" spans="6:6">
      <c r="F852" s="21"/>
    </row>
    <row r="853" spans="6:6">
      <c r="F853" s="21"/>
    </row>
    <row r="854" spans="6:6">
      <c r="F854" s="21"/>
    </row>
    <row r="855" spans="6:6">
      <c r="F855" s="21"/>
    </row>
    <row r="856" spans="6:6">
      <c r="F856" s="21"/>
    </row>
    <row r="857" spans="6:6">
      <c r="F857" s="21"/>
    </row>
    <row r="858" spans="6:6">
      <c r="F858" s="21"/>
    </row>
    <row r="859" spans="6:6">
      <c r="F859" s="21"/>
    </row>
    <row r="860" spans="6:6">
      <c r="F860" s="21"/>
    </row>
    <row r="861" spans="6:6">
      <c r="F861" s="21"/>
    </row>
    <row r="862" spans="6:6">
      <c r="F862" s="21"/>
    </row>
    <row r="863" spans="6:6">
      <c r="F863" s="21"/>
    </row>
    <row r="864" spans="6:6">
      <c r="F864" s="21"/>
    </row>
    <row r="865" spans="6:6">
      <c r="F865" s="21"/>
    </row>
    <row r="866" spans="6:6">
      <c r="F866" s="21"/>
    </row>
    <row r="867" spans="6:6">
      <c r="F867" s="21"/>
    </row>
    <row r="868" spans="6:6">
      <c r="F868" s="21"/>
    </row>
    <row r="869" spans="6:6">
      <c r="F869" s="21"/>
    </row>
    <row r="870" spans="6:6">
      <c r="F870" s="21"/>
    </row>
    <row r="871" spans="6:6">
      <c r="F871" s="21"/>
    </row>
    <row r="872" spans="6:6">
      <c r="F872" s="21"/>
    </row>
    <row r="873" spans="6:6">
      <c r="F873" s="21"/>
    </row>
    <row r="874" spans="6:6">
      <c r="F874" s="21"/>
    </row>
    <row r="875" spans="6:6">
      <c r="F875" s="21"/>
    </row>
    <row r="876" spans="6:6">
      <c r="F876" s="21"/>
    </row>
    <row r="877" spans="6:6">
      <c r="F877" s="21"/>
    </row>
    <row r="878" spans="6:6">
      <c r="F878" s="21"/>
    </row>
    <row r="879" spans="6:6">
      <c r="F879" s="21"/>
    </row>
    <row r="880" spans="6:6">
      <c r="F880" s="21"/>
    </row>
    <row r="881" spans="6:6">
      <c r="F881" s="21"/>
    </row>
    <row r="882" spans="6:6">
      <c r="F882" s="21"/>
    </row>
    <row r="883" spans="6:6">
      <c r="F883" s="21"/>
    </row>
    <row r="884" spans="6:6">
      <c r="F884" s="21"/>
    </row>
    <row r="885" spans="6:6">
      <c r="F885" s="21"/>
    </row>
    <row r="886" spans="6:6">
      <c r="F886" s="21"/>
    </row>
    <row r="887" spans="6:6">
      <c r="F887" s="21"/>
    </row>
    <row r="888" spans="6:6">
      <c r="F888" s="21"/>
    </row>
    <row r="889" spans="6:6">
      <c r="F889" s="21"/>
    </row>
    <row r="890" spans="6:6">
      <c r="F890" s="21"/>
    </row>
    <row r="891" spans="6:6">
      <c r="F891" s="21"/>
    </row>
    <row r="892" spans="6:6">
      <c r="F892" s="21"/>
    </row>
    <row r="893" spans="6:6">
      <c r="F893" s="21"/>
    </row>
    <row r="894" spans="6:6">
      <c r="F894" s="21"/>
    </row>
    <row r="895" spans="6:6">
      <c r="F895" s="21"/>
    </row>
    <row r="896" spans="6:6">
      <c r="F896" s="21"/>
    </row>
    <row r="897" spans="6:6">
      <c r="F897" s="21"/>
    </row>
    <row r="898" spans="6:6">
      <c r="F898" s="21"/>
    </row>
    <row r="899" spans="6:6">
      <c r="F899" s="21"/>
    </row>
    <row r="900" spans="6:6">
      <c r="F900" s="21"/>
    </row>
    <row r="901" spans="6:6">
      <c r="F901" s="21"/>
    </row>
    <row r="902" spans="6:6">
      <c r="F902" s="21"/>
    </row>
    <row r="903" spans="6:6">
      <c r="F903" s="21"/>
    </row>
    <row r="904" spans="6:6">
      <c r="F904" s="21"/>
    </row>
    <row r="905" spans="6:6">
      <c r="F905" s="21"/>
    </row>
    <row r="906" spans="6:6">
      <c r="F906" s="21"/>
    </row>
    <row r="907" spans="6:6">
      <c r="F907" s="21"/>
    </row>
    <row r="908" spans="6:6">
      <c r="F908" s="21"/>
    </row>
    <row r="909" spans="6:6">
      <c r="F909" s="21"/>
    </row>
    <row r="910" spans="6:6">
      <c r="F910" s="21"/>
    </row>
    <row r="911" spans="6:6">
      <c r="F911" s="21"/>
    </row>
    <row r="912" spans="6:6">
      <c r="F912" s="21"/>
    </row>
    <row r="913" spans="6:6">
      <c r="F913" s="21"/>
    </row>
    <row r="914" spans="6:6">
      <c r="F914" s="21"/>
    </row>
    <row r="915" spans="6:6">
      <c r="F915" s="21"/>
    </row>
    <row r="916" spans="6:6">
      <c r="F916" s="21"/>
    </row>
    <row r="917" spans="6:6">
      <c r="F917" s="21"/>
    </row>
    <row r="918" spans="6:6">
      <c r="F918" s="21"/>
    </row>
    <row r="919" spans="6:6">
      <c r="F919" s="21"/>
    </row>
    <row r="920" spans="6:6">
      <c r="F920" s="21"/>
    </row>
    <row r="921" spans="6:6">
      <c r="F921" s="21"/>
    </row>
    <row r="922" spans="6:6">
      <c r="F922" s="21"/>
    </row>
    <row r="923" spans="6:6">
      <c r="F923" s="21"/>
    </row>
    <row r="924" spans="6:6">
      <c r="F924" s="21"/>
    </row>
    <row r="925" spans="6:6">
      <c r="F925" s="21"/>
    </row>
    <row r="926" spans="6:6">
      <c r="F926" s="21"/>
    </row>
    <row r="927" spans="6:6">
      <c r="F927" s="21"/>
    </row>
    <row r="928" spans="6:6">
      <c r="F928" s="21"/>
    </row>
    <row r="929" spans="6:6">
      <c r="F929" s="21"/>
    </row>
    <row r="930" spans="6:6">
      <c r="F930" s="21"/>
    </row>
    <row r="931" spans="6:6">
      <c r="F931" s="21"/>
    </row>
    <row r="932" spans="6:6">
      <c r="F932" s="21"/>
    </row>
    <row r="933" spans="6:6">
      <c r="F933" s="21"/>
    </row>
    <row r="934" spans="6:6">
      <c r="F934" s="21"/>
    </row>
    <row r="935" spans="6:6">
      <c r="F935" s="21"/>
    </row>
    <row r="936" spans="6:6">
      <c r="F936" s="21"/>
    </row>
    <row r="937" spans="6:6">
      <c r="F937" s="21"/>
    </row>
    <row r="938" spans="6:6">
      <c r="F938" s="21"/>
    </row>
    <row r="939" spans="6:6">
      <c r="F939" s="21"/>
    </row>
    <row r="940" spans="6:6">
      <c r="F940" s="21"/>
    </row>
    <row r="941" spans="6:6">
      <c r="F941" s="21"/>
    </row>
    <row r="942" spans="6:6">
      <c r="F942" s="21"/>
    </row>
    <row r="943" spans="6:6">
      <c r="F943" s="21"/>
    </row>
    <row r="944" spans="6:6">
      <c r="F944" s="21"/>
    </row>
    <row r="945" spans="6:6">
      <c r="F945" s="21"/>
    </row>
    <row r="946" spans="6:6">
      <c r="F946" s="21"/>
    </row>
    <row r="947" spans="6:6">
      <c r="F947" s="21"/>
    </row>
    <row r="948" spans="6:6">
      <c r="F948" s="21"/>
    </row>
    <row r="949" spans="6:6">
      <c r="F949" s="21"/>
    </row>
    <row r="950" spans="6:6">
      <c r="F950" s="21"/>
    </row>
    <row r="951" spans="6:6">
      <c r="F951" s="21"/>
    </row>
    <row r="952" spans="6:6">
      <c r="F952" s="21"/>
    </row>
    <row r="953" spans="6:6">
      <c r="F953" s="21"/>
    </row>
    <row r="954" spans="6:6">
      <c r="F954" s="21"/>
    </row>
    <row r="955" spans="6:6">
      <c r="F955" s="21"/>
    </row>
    <row r="956" spans="6:6">
      <c r="F956" s="21"/>
    </row>
    <row r="957" spans="6:6">
      <c r="F957" s="21"/>
    </row>
    <row r="958" spans="6:6">
      <c r="F958" s="21"/>
    </row>
    <row r="959" spans="6:6">
      <c r="F959" s="21"/>
    </row>
    <row r="960" spans="6:6">
      <c r="F960" s="21"/>
    </row>
    <row r="961" spans="6:6">
      <c r="F961" s="21"/>
    </row>
    <row r="962" spans="6:6">
      <c r="F962" s="21"/>
    </row>
    <row r="963" spans="6:6">
      <c r="F963" s="21"/>
    </row>
    <row r="964" spans="6:6">
      <c r="F964" s="21"/>
    </row>
    <row r="965" spans="6:6">
      <c r="F965" s="21"/>
    </row>
    <row r="966" spans="6:6">
      <c r="F966" s="21"/>
    </row>
    <row r="967" spans="6:6">
      <c r="F967" s="21"/>
    </row>
    <row r="968" spans="6:6">
      <c r="F968" s="21"/>
    </row>
    <row r="969" spans="6:6">
      <c r="F969" s="21"/>
    </row>
    <row r="970" spans="6:6">
      <c r="F970" s="21"/>
    </row>
    <row r="971" spans="6:6">
      <c r="F971" s="21"/>
    </row>
    <row r="972" spans="6:6">
      <c r="F972" s="21"/>
    </row>
    <row r="973" spans="6:6">
      <c r="F973" s="21"/>
    </row>
    <row r="974" spans="6:6">
      <c r="F974" s="21"/>
    </row>
    <row r="975" spans="6:6">
      <c r="F975" s="21"/>
    </row>
    <row r="976" spans="6:6">
      <c r="F976" s="21"/>
    </row>
    <row r="977" spans="6:6">
      <c r="F977" s="21"/>
    </row>
    <row r="978" spans="6:6">
      <c r="F978" s="21"/>
    </row>
    <row r="979" spans="6:6">
      <c r="F979" s="21"/>
    </row>
    <row r="980" spans="6:6">
      <c r="F980" s="21"/>
    </row>
    <row r="981" spans="6:6">
      <c r="F981" s="21"/>
    </row>
    <row r="982" spans="6:6">
      <c r="F982" s="21"/>
    </row>
    <row r="983" spans="6:6">
      <c r="F983" s="21"/>
    </row>
    <row r="984" spans="6:6">
      <c r="F984" s="21"/>
    </row>
    <row r="985" spans="6:6">
      <c r="F985" s="21"/>
    </row>
    <row r="986" spans="6:6">
      <c r="F986" s="21"/>
    </row>
    <row r="987" spans="6:6">
      <c r="F987" s="21"/>
    </row>
    <row r="988" spans="6:6">
      <c r="F988" s="21"/>
    </row>
    <row r="989" spans="6:6">
      <c r="F989" s="21"/>
    </row>
    <row r="990" spans="6:6">
      <c r="F990" s="21"/>
    </row>
    <row r="991" spans="6:6">
      <c r="F991" s="21"/>
    </row>
    <row r="992" spans="6:6">
      <c r="F992" s="21"/>
    </row>
    <row r="993" spans="6:6">
      <c r="F993" s="21"/>
    </row>
    <row r="994" spans="6:6">
      <c r="F994" s="21"/>
    </row>
    <row r="995" spans="6:6">
      <c r="F995" s="21"/>
    </row>
    <row r="996" spans="6:6">
      <c r="F996" s="21"/>
    </row>
    <row r="997" spans="6:6">
      <c r="F997" s="21"/>
    </row>
    <row r="998" spans="6:6">
      <c r="F998" s="21"/>
    </row>
    <row r="999" spans="6:6">
      <c r="F999" s="21"/>
    </row>
    <row r="1000" spans="6:6">
      <c r="F1000" s="21"/>
    </row>
    <row r="1001" spans="6:6">
      <c r="F1001" s="21"/>
    </row>
    <row r="1002" spans="6:6">
      <c r="F1002" s="21"/>
    </row>
    <row r="1003" spans="6:6">
      <c r="F1003" s="21"/>
    </row>
    <row r="1004" spans="6:6">
      <c r="F1004" s="21"/>
    </row>
    <row r="1005" spans="6:6">
      <c r="F1005" s="21"/>
    </row>
    <row r="1006" spans="6:6">
      <c r="F1006" s="21"/>
    </row>
    <row r="1007" spans="6:6">
      <c r="F1007" s="21"/>
    </row>
    <row r="1008" spans="6:6">
      <c r="F1008" s="21"/>
    </row>
    <row r="1009" spans="6:6">
      <c r="F1009" s="21"/>
    </row>
    <row r="1010" spans="6:6">
      <c r="F1010" s="21"/>
    </row>
    <row r="1011" spans="6:6">
      <c r="F1011" s="21"/>
    </row>
    <row r="1012" spans="6:6">
      <c r="F1012" s="21"/>
    </row>
    <row r="1013" spans="6:6">
      <c r="F1013" s="21"/>
    </row>
  </sheetData>
  <mergeCells count="58">
    <mergeCell ref="D98:E98"/>
    <mergeCell ref="D96:E96"/>
    <mergeCell ref="B95:C95"/>
    <mergeCell ref="E36:F36"/>
    <mergeCell ref="D44:F44"/>
    <mergeCell ref="D43:F43"/>
    <mergeCell ref="D41:F41"/>
    <mergeCell ref="E47:F47"/>
    <mergeCell ref="E46:F46"/>
    <mergeCell ref="E45:F45"/>
    <mergeCell ref="Q3:S3"/>
    <mergeCell ref="R2:S2"/>
    <mergeCell ref="Q31:S31"/>
    <mergeCell ref="Q27:S27"/>
    <mergeCell ref="E32:F32"/>
    <mergeCell ref="Q14:S14"/>
    <mergeCell ref="Q12:S12"/>
    <mergeCell ref="Q13:S13"/>
    <mergeCell ref="Q10:S10"/>
    <mergeCell ref="Q11:S11"/>
    <mergeCell ref="Q9:S9"/>
    <mergeCell ref="Q8:S8"/>
    <mergeCell ref="Q4:S4"/>
    <mergeCell ref="Q7:S7"/>
    <mergeCell ref="Q5:S5"/>
    <mergeCell ref="Q6:S6"/>
    <mergeCell ref="A33:C33"/>
    <mergeCell ref="D97:E97"/>
    <mergeCell ref="D82:E82"/>
    <mergeCell ref="A69:E69"/>
    <mergeCell ref="D81:E81"/>
    <mergeCell ref="D33:D34"/>
    <mergeCell ref="E35:F35"/>
    <mergeCell ref="E33:F34"/>
    <mergeCell ref="A36:D36"/>
    <mergeCell ref="A47:D47"/>
    <mergeCell ref="A45:D45"/>
    <mergeCell ref="A40:B40"/>
    <mergeCell ref="A34:C34"/>
    <mergeCell ref="D106:E106"/>
    <mergeCell ref="D105:E105"/>
    <mergeCell ref="D104:E104"/>
    <mergeCell ref="B125:C125"/>
    <mergeCell ref="B127:C127"/>
    <mergeCell ref="D111:F111"/>
    <mergeCell ref="B110:C110"/>
    <mergeCell ref="D112:F112"/>
    <mergeCell ref="B116:C116"/>
    <mergeCell ref="D117:F117"/>
    <mergeCell ref="D118:F118"/>
    <mergeCell ref="B123:C123"/>
    <mergeCell ref="D124:F124"/>
    <mergeCell ref="B103:C103"/>
    <mergeCell ref="D102:E102"/>
    <mergeCell ref="D103:E103"/>
    <mergeCell ref="D101:E101"/>
    <mergeCell ref="D99:E99"/>
    <mergeCell ref="D100:E10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Riper, Carena J</dc:creator>
  <cp:lastModifiedBy>Becky Schewe</cp:lastModifiedBy>
  <dcterms:created xsi:type="dcterms:W3CDTF">2018-03-31T14:14:25Z</dcterms:created>
  <dcterms:modified xsi:type="dcterms:W3CDTF">2023-10-23T13:07:03Z</dcterms:modified>
</cp:coreProperties>
</file>